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4 Abril/"/>
    </mc:Choice>
  </mc:AlternateContent>
  <xr:revisionPtr revIDLastSave="1416" documentId="8_{E0334D82-783A-42CD-A898-C89C9633D114}" xr6:coauthVersionLast="47" xr6:coauthVersionMax="47" xr10:uidLastSave="{888973C3-798F-4988-B0E5-03C0863541CA}"/>
  <bookViews>
    <workbookView xWindow="-120" yWindow="-120" windowWidth="29040" windowHeight="15720" tabRatio="608" xr2:uid="{00000000-000D-0000-FFFF-FFFF00000000}"/>
  </bookViews>
  <sheets>
    <sheet name="Plantilla Ejecucion" sheetId="1" r:id="rId1"/>
  </sheets>
  <definedNames>
    <definedName name="_xlnm.Print_Area" localSheetId="0">'Plantilla Ejecucion'!$A$1:$Q$247</definedName>
    <definedName name="_xlnm.Print_Titles" localSheetId="0">'Plantilla Ejecucion'!$14:$14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002  Page 2_b5f4e422-f07e-4589-9331-6e5023cdef06" name="Table002  Page 2" connection="Consulta - Table002 (Page 2)"/>
          <x15:modelTable id="Table001  Page 1_fa3d59ea-9fe7-454f-a55d-85906e6b2f1c" name="Table001  Page 1" connection="Consulta - Table001 (Page 1)"/>
          <x15:modelTable id="Page001_9cc6a9b3-b9f8-4634-8737-bfbb83b7dae2" name="Page001" connection="Consulta - Page001"/>
          <x15:modelTable id="Page002_01b8071b-8c6e-4890-bc6d-ae567e1f2262" name="Page002" connection="Consulta - Page00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3" i="1" l="1"/>
  <c r="H169" i="1"/>
  <c r="H170" i="1"/>
  <c r="H195" i="1"/>
  <c r="H151" i="1"/>
  <c r="H126" i="1"/>
  <c r="H102" i="1" s="1"/>
  <c r="H120" i="1"/>
  <c r="H135" i="1"/>
  <c r="Q135" i="1" s="1"/>
  <c r="H110" i="1"/>
  <c r="Q110" i="1" s="1"/>
  <c r="H107" i="1"/>
  <c r="G107" i="1"/>
  <c r="H103" i="1"/>
  <c r="Q103" i="1" s="1"/>
  <c r="G103" i="1"/>
  <c r="H71" i="1"/>
  <c r="Q71" i="1" s="1"/>
  <c r="H83" i="1"/>
  <c r="H39" i="1"/>
  <c r="H98" i="1"/>
  <c r="H66" i="1"/>
  <c r="H57" i="1"/>
  <c r="H46" i="1"/>
  <c r="Q46" i="1" s="1"/>
  <c r="H33" i="1"/>
  <c r="H26" i="1"/>
  <c r="G26" i="1"/>
  <c r="H18" i="1"/>
  <c r="D178" i="1"/>
  <c r="D170" i="1"/>
  <c r="D126" i="1"/>
  <c r="D120" i="1"/>
  <c r="D115" i="1"/>
  <c r="D110" i="1"/>
  <c r="D107" i="1"/>
  <c r="D103" i="1"/>
  <c r="D98" i="1"/>
  <c r="D71" i="1"/>
  <c r="D57" i="1"/>
  <c r="D46" i="1"/>
  <c r="D39" i="1"/>
  <c r="C33" i="1"/>
  <c r="C26" i="1"/>
  <c r="C18" i="1"/>
  <c r="D181" i="1"/>
  <c r="D135" i="1"/>
  <c r="C71" i="1"/>
  <c r="D53" i="1"/>
  <c r="D51" i="1"/>
  <c r="D83" i="1"/>
  <c r="D66" i="1"/>
  <c r="G151" i="1"/>
  <c r="G126" i="1"/>
  <c r="G71" i="1"/>
  <c r="G39" i="1"/>
  <c r="G51" i="1"/>
  <c r="Q51" i="1" s="1"/>
  <c r="G98" i="1"/>
  <c r="G83" i="1"/>
  <c r="G57" i="1"/>
  <c r="G66" i="1"/>
  <c r="F66" i="1"/>
  <c r="G33" i="1"/>
  <c r="F33" i="1"/>
  <c r="G18" i="1"/>
  <c r="F18" i="1"/>
  <c r="Q153" i="1"/>
  <c r="Q154" i="1"/>
  <c r="Q155" i="1"/>
  <c r="Q156" i="1"/>
  <c r="Q157" i="1"/>
  <c r="Q158" i="1"/>
  <c r="Q159" i="1"/>
  <c r="Q160" i="1"/>
  <c r="Q152" i="1"/>
  <c r="Q104" i="1"/>
  <c r="Q105" i="1"/>
  <c r="Q106" i="1"/>
  <c r="Q108" i="1"/>
  <c r="Q109" i="1"/>
  <c r="Q111" i="1"/>
  <c r="Q112" i="1"/>
  <c r="Q113" i="1"/>
  <c r="Q114" i="1"/>
  <c r="Q115" i="1"/>
  <c r="Q116" i="1"/>
  <c r="Q117" i="1"/>
  <c r="Q119" i="1"/>
  <c r="Q120" i="1"/>
  <c r="Q121" i="1"/>
  <c r="Q122" i="1"/>
  <c r="Q123" i="1"/>
  <c r="Q124" i="1"/>
  <c r="Q125" i="1"/>
  <c r="Q127" i="1"/>
  <c r="Q128" i="1"/>
  <c r="Q129" i="1"/>
  <c r="Q130" i="1"/>
  <c r="Q131" i="1"/>
  <c r="Q132" i="1"/>
  <c r="Q133" i="1"/>
  <c r="Q134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41" i="1"/>
  <c r="Q42" i="1"/>
  <c r="Q43" i="1"/>
  <c r="Q44" i="1"/>
  <c r="Q45" i="1"/>
  <c r="Q47" i="1"/>
  <c r="Q48" i="1"/>
  <c r="Q49" i="1"/>
  <c r="Q50" i="1"/>
  <c r="Q52" i="1"/>
  <c r="Q53" i="1"/>
  <c r="Q54" i="1"/>
  <c r="Q55" i="1"/>
  <c r="Q56" i="1"/>
  <c r="Q58" i="1"/>
  <c r="Q59" i="1"/>
  <c r="Q60" i="1"/>
  <c r="Q61" i="1"/>
  <c r="Q62" i="1"/>
  <c r="Q63" i="1"/>
  <c r="Q64" i="1"/>
  <c r="Q65" i="1"/>
  <c r="Q67" i="1"/>
  <c r="Q68" i="1"/>
  <c r="Q69" i="1"/>
  <c r="Q70" i="1"/>
  <c r="Q72" i="1"/>
  <c r="Q74" i="1"/>
  <c r="Q75" i="1"/>
  <c r="Q76" i="1"/>
  <c r="Q77" i="1"/>
  <c r="Q78" i="1"/>
  <c r="Q79" i="1"/>
  <c r="Q80" i="1"/>
  <c r="Q81" i="1"/>
  <c r="Q82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40" i="1"/>
  <c r="Q21" i="1"/>
  <c r="Q36" i="1"/>
  <c r="Q35" i="1"/>
  <c r="Q34" i="1"/>
  <c r="Q28" i="1"/>
  <c r="Q29" i="1"/>
  <c r="Q30" i="1"/>
  <c r="Q31" i="1"/>
  <c r="Q32" i="1"/>
  <c r="Q37" i="1"/>
  <c r="Q19" i="1"/>
  <c r="Q20" i="1"/>
  <c r="Q22" i="1"/>
  <c r="Q24" i="1"/>
  <c r="Q27" i="1"/>
  <c r="Q23" i="1"/>
  <c r="Q25" i="1"/>
  <c r="E33" i="1"/>
  <c r="C103" i="1"/>
  <c r="Q118" i="1"/>
  <c r="F151" i="1"/>
  <c r="F126" i="1"/>
  <c r="C83" i="1"/>
  <c r="E57" i="1"/>
  <c r="F57" i="1"/>
  <c r="F39" i="1"/>
  <c r="F83" i="1"/>
  <c r="F26" i="1"/>
  <c r="E66" i="1"/>
  <c r="C57" i="1"/>
  <c r="C98" i="1"/>
  <c r="C66" i="1"/>
  <c r="C64" i="1"/>
  <c r="C53" i="1"/>
  <c r="C51" i="1"/>
  <c r="C46" i="1"/>
  <c r="C39" i="1"/>
  <c r="Q107" i="1" l="1"/>
  <c r="H38" i="1"/>
  <c r="Q98" i="1"/>
  <c r="G102" i="1"/>
  <c r="F38" i="1"/>
  <c r="C38" i="1"/>
  <c r="S44" i="1" s="1"/>
  <c r="G38" i="1"/>
  <c r="F17" i="1"/>
  <c r="Q66" i="1"/>
  <c r="Q33" i="1"/>
  <c r="Q57" i="1"/>
  <c r="G17" i="1"/>
  <c r="Q199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70" i="1"/>
  <c r="Q166" i="1"/>
  <c r="D199" i="1"/>
  <c r="D198" i="1" s="1"/>
  <c r="C199" i="1"/>
  <c r="C198" i="1" s="1"/>
  <c r="D195" i="1"/>
  <c r="D192" i="1"/>
  <c r="D183" i="1"/>
  <c r="D175" i="1"/>
  <c r="C195" i="1"/>
  <c r="C183" i="1"/>
  <c r="C181" i="1"/>
  <c r="C192" i="1"/>
  <c r="C175" i="1"/>
  <c r="C170" i="1"/>
  <c r="D64" i="1"/>
  <c r="D38" i="1" s="1"/>
  <c r="D151" i="1"/>
  <c r="C151" i="1"/>
  <c r="D102" i="1"/>
  <c r="D33" i="1"/>
  <c r="D26" i="1"/>
  <c r="D18" i="1"/>
  <c r="C135" i="1"/>
  <c r="C126" i="1"/>
  <c r="C110" i="1"/>
  <c r="C120" i="1"/>
  <c r="C107" i="1"/>
  <c r="D169" i="1" l="1"/>
  <c r="D150" i="1"/>
  <c r="E151" i="1"/>
  <c r="Q151" i="1" s="1"/>
  <c r="E39" i="1"/>
  <c r="E126" i="1"/>
  <c r="Q126" i="1" s="1"/>
  <c r="E83" i="1"/>
  <c r="Q83" i="1" s="1"/>
  <c r="E26" i="1"/>
  <c r="Q26" i="1" s="1"/>
  <c r="Q39" i="1" l="1"/>
  <c r="E38" i="1"/>
  <c r="E102" i="1"/>
  <c r="D17" i="1"/>
  <c r="E18" i="1"/>
  <c r="Q18" i="1" s="1"/>
  <c r="E17" i="1" l="1"/>
  <c r="P17" i="1"/>
  <c r="P150" i="1"/>
  <c r="P169" i="1" l="1"/>
  <c r="P102" i="1"/>
  <c r="O169" i="1" l="1"/>
  <c r="O150" i="1"/>
  <c r="O102" i="1" l="1"/>
  <c r="N169" i="1"/>
  <c r="N150" i="1"/>
  <c r="K218" i="1"/>
  <c r="L218" i="1"/>
  <c r="K215" i="1"/>
  <c r="L215" i="1"/>
  <c r="M215" i="1"/>
  <c r="J207" i="1"/>
  <c r="K207" i="1"/>
  <c r="L207" i="1"/>
  <c r="M207" i="1"/>
  <c r="N207" i="1"/>
  <c r="O207" i="1"/>
  <c r="P207" i="1"/>
  <c r="K204" i="1"/>
  <c r="L204" i="1"/>
  <c r="M204" i="1"/>
  <c r="N204" i="1"/>
  <c r="O204" i="1"/>
  <c r="P204" i="1"/>
  <c r="C150" i="1"/>
  <c r="M150" i="1"/>
  <c r="C17" i="1" l="1"/>
  <c r="N17" i="1"/>
  <c r="N102" i="1"/>
  <c r="M102" i="1"/>
  <c r="M169" i="1"/>
  <c r="L150" i="1"/>
  <c r="L17" i="1"/>
  <c r="K169" i="1"/>
  <c r="K150" i="1"/>
  <c r="L102" i="1" l="1"/>
  <c r="L169" i="1"/>
  <c r="K102" i="1"/>
  <c r="J218" i="1"/>
  <c r="I218" i="1"/>
  <c r="I215" i="1"/>
  <c r="J215" i="1"/>
  <c r="I212" i="1"/>
  <c r="J212" i="1"/>
  <c r="K212" i="1"/>
  <c r="L212" i="1"/>
  <c r="M212" i="1"/>
  <c r="N212" i="1"/>
  <c r="O212" i="1"/>
  <c r="P212" i="1"/>
  <c r="I207" i="1"/>
  <c r="I204" i="1"/>
  <c r="J204" i="1"/>
  <c r="I198" i="1"/>
  <c r="J198" i="1"/>
  <c r="K198" i="1"/>
  <c r="L198" i="1"/>
  <c r="M198" i="1"/>
  <c r="N198" i="1"/>
  <c r="O198" i="1"/>
  <c r="P198" i="1"/>
  <c r="J150" i="1"/>
  <c r="K38" i="1"/>
  <c r="L38" i="1"/>
  <c r="M38" i="1"/>
  <c r="N38" i="1"/>
  <c r="O38" i="1"/>
  <c r="P38" i="1"/>
  <c r="O17" i="1"/>
  <c r="P15" i="1" l="1"/>
  <c r="N15" i="1"/>
  <c r="O15" i="1"/>
  <c r="I17" i="1"/>
  <c r="L15" i="1"/>
  <c r="L222" i="1" s="1"/>
  <c r="I169" i="1"/>
  <c r="J17" i="1"/>
  <c r="J169" i="1"/>
  <c r="J102" i="1"/>
  <c r="J38" i="1"/>
  <c r="I102" i="1"/>
  <c r="I150" i="1" l="1"/>
  <c r="I38" i="1" l="1"/>
  <c r="H218" i="1"/>
  <c r="F215" i="1"/>
  <c r="G215" i="1"/>
  <c r="H215" i="1"/>
  <c r="F212" i="1"/>
  <c r="G212" i="1"/>
  <c r="H212" i="1"/>
  <c r="F207" i="1"/>
  <c r="G207" i="1"/>
  <c r="H207" i="1"/>
  <c r="F204" i="1"/>
  <c r="G204" i="1"/>
  <c r="H204" i="1"/>
  <c r="F198" i="1"/>
  <c r="G198" i="1"/>
  <c r="H198" i="1"/>
  <c r="E198" i="1"/>
  <c r="F169" i="1"/>
  <c r="G169" i="1"/>
  <c r="H150" i="1"/>
  <c r="D204" i="1"/>
  <c r="G150" i="1"/>
  <c r="F150" i="1"/>
  <c r="Q198" i="1" l="1"/>
  <c r="D15" i="1"/>
  <c r="H220" i="1"/>
  <c r="Q38" i="1"/>
  <c r="F220" i="1"/>
  <c r="G220" i="1"/>
  <c r="H17" i="1"/>
  <c r="F102" i="1"/>
  <c r="Q102" i="1" l="1"/>
  <c r="H15" i="1"/>
  <c r="C207" i="1"/>
  <c r="K17" i="1"/>
  <c r="M17" i="1"/>
  <c r="M15" i="1" s="1"/>
  <c r="C115" i="1"/>
  <c r="C102" i="1" s="1"/>
  <c r="E150" i="1"/>
  <c r="Q150" i="1" s="1"/>
  <c r="E161" i="1"/>
  <c r="C178" i="1"/>
  <c r="C169" i="1" s="1"/>
  <c r="E169" i="1"/>
  <c r="C204" i="1"/>
  <c r="E204" i="1"/>
  <c r="E207" i="1"/>
  <c r="C212" i="1"/>
  <c r="E212" i="1"/>
  <c r="C215" i="1"/>
  <c r="E215" i="1"/>
  <c r="C218" i="1"/>
  <c r="E218" i="1"/>
  <c r="K15" i="1" l="1"/>
  <c r="K222" i="1" s="1"/>
  <c r="Q17" i="1"/>
  <c r="C220" i="1"/>
  <c r="E220" i="1"/>
  <c r="C161" i="1"/>
  <c r="Q162" i="1" l="1"/>
  <c r="Q206" i="1" l="1"/>
  <c r="Q205" i="1"/>
  <c r="Q210" i="1"/>
  <c r="Q209" i="1"/>
  <c r="Q208" i="1"/>
  <c r="Q219" i="1"/>
  <c r="Q218" i="1" s="1"/>
  <c r="Q217" i="1"/>
  <c r="Q216" i="1"/>
  <c r="Q214" i="1"/>
  <c r="Q213" i="1"/>
  <c r="Q203" i="1"/>
  <c r="Q202" i="1"/>
  <c r="Q201" i="1"/>
  <c r="Q163" i="1"/>
  <c r="Q164" i="1"/>
  <c r="Q165" i="1"/>
  <c r="Q167" i="1"/>
  <c r="Q168" i="1"/>
  <c r="Q215" i="1" l="1"/>
  <c r="Q212" i="1"/>
  <c r="Q207" i="1"/>
  <c r="I15" i="1"/>
  <c r="I222" i="1" s="1"/>
  <c r="Q204" i="1"/>
  <c r="Q161" i="1"/>
  <c r="Q220" i="1" l="1"/>
  <c r="Q169" i="1" l="1"/>
  <c r="Q15" i="1" s="1"/>
  <c r="Q222" i="1" l="1"/>
  <c r="H222" i="1"/>
  <c r="N222" i="1"/>
  <c r="M222" i="1"/>
  <c r="J15" i="1"/>
  <c r="J222" i="1" s="1"/>
  <c r="F15" i="1"/>
  <c r="F222" i="1" s="1"/>
  <c r="P222" i="1" l="1"/>
  <c r="D222" i="1"/>
  <c r="O222" i="1"/>
  <c r="E15" i="1"/>
  <c r="E222" i="1" s="1"/>
  <c r="C15" i="1" l="1"/>
  <c r="C222" i="1" s="1"/>
  <c r="G15" i="1" l="1"/>
  <c r="G22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C36441-452A-4BB4-AAEC-22B1ED9BF580}" name="Consulta - Page001" description="Conexión a la consulta 'Page001' en el libro." type="100" refreshedVersion="7" minRefreshableVersion="5">
    <extLst>
      <ext xmlns:x15="http://schemas.microsoft.com/office/spreadsheetml/2010/11/main" uri="{DE250136-89BD-433C-8126-D09CA5730AF9}">
        <x15:connection id="bea14658-7458-4ec7-ba8a-65fd489c72ed"/>
      </ext>
    </extLst>
  </connection>
  <connection id="2" xr16:uid="{B68BDBF9-6677-4D36-A205-606BE580D134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3" xr16:uid="{70DE1319-B4C9-4FBF-A734-A0372E496326}" name="Consulta - Page002" description="Conexión a la consulta 'Page002' en el libro." type="100" refreshedVersion="7" minRefreshableVersion="5">
    <extLst>
      <ext xmlns:x15="http://schemas.microsoft.com/office/spreadsheetml/2010/11/main" uri="{DE250136-89BD-433C-8126-D09CA5730AF9}">
        <x15:connection id="7d9c04a8-7c90-4ade-abc4-dd925d8cf72d"/>
      </ext>
    </extLst>
  </connection>
  <connection id="4" xr16:uid="{D4343280-B471-4E99-906E-588EC40A4148}" keepAlive="1" name="Consulta - Page002 (2)" description="Conexión a la consulta 'Page002 (2)' en el libro.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5" xr16:uid="{4311DF6F-92DB-4AD0-BEC5-DB5847F60138}" name="Consulta - Table001 (Page 1)" description="Conexión a la consulta 'Table001 (Page 1)' en el libro." type="100" refreshedVersion="7" minRefreshableVersion="5">
    <extLst>
      <ext xmlns:x15="http://schemas.microsoft.com/office/spreadsheetml/2010/11/main" uri="{DE250136-89BD-433C-8126-D09CA5730AF9}">
        <x15:connection id="0362be4a-98b7-4cbc-98c2-7f31b5a63707"/>
      </ext>
    </extLst>
  </connection>
  <connection id="6" xr16:uid="{98AA1C4F-7998-4D3C-83CB-E581EBA50E93}" keepAlive="1" name="Consulta - Table001 (Page 1) (2)" description="Conexión a la consulta 'Table001 (Page 1) (2)' en el libro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  <connection id="7" xr16:uid="{455D903B-5756-4999-A962-DF82622080F3}" name="Consulta - Table002 (Page 2)" description="Conexión a la consulta 'Table002 (Page 2)' en el libro." type="100" refreshedVersion="7" minRefreshableVersion="5">
    <extLst>
      <ext xmlns:x15="http://schemas.microsoft.com/office/spreadsheetml/2010/11/main" uri="{DE250136-89BD-433C-8126-D09CA5730AF9}">
        <x15:connection id="57dcc164-4e40-4a63-b861-9fb5e7e0bf02"/>
      </ext>
    </extLst>
  </connection>
  <connection id="8" xr16:uid="{0C5B48A4-4851-4991-8C44-93225C0230D1}" keepAlive="1" name="Consulta - Table002 (Page 2) (2)" description="Conexión a la consulta 'Table002 (Page 2) (2)' en el libro." type="5" refreshedVersion="7" background="1" saveData="1">
    <dbPr connection="Provider=Microsoft.Mashup.OleDb.1;Data Source=$Workbook$;Location=&quot;Table002 (Page 2) (2)&quot;;Extended Properties=&quot;&quot;" command="SELECT * FROM [Table002 (Page 2) (2)]"/>
  </connection>
  <connection id="9" xr16:uid="{47A18868-EE43-4263-A33D-82DEF0B37B4B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<sst xmlns="http://schemas.openxmlformats.org/spreadsheetml/2006/main" count="439" uniqueCount="436">
  <si>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</si>
  <si>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</si>
  <si>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</si>
  <si>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</si>
  <si>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</si>
  <si>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</si>
  <si>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</si>
  <si>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</si>
  <si>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</si>
  <si>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</si>
  <si>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</si>
  <si>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</si>
  <si>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</si>
  <si>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2.1.1.1.01</t>
  </si>
  <si>
    <t>Sueldos fijos</t>
  </si>
  <si>
    <t>2.1.1.2.08</t>
  </si>
  <si>
    <t>Personal de carácter temporal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</si>
  <si>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</si>
  <si>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</si>
  <si>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</si>
  <si>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</si>
  <si>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</si>
  <si>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</si>
  <si>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</si>
  <si>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</si>
  <si>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2.1.2.2.06</t>
  </si>
  <si>
    <t>Incentivo por Rendimiento Individual</t>
  </si>
  <si>
    <t>2.1.5</t>
  </si>
  <si>
    <t>CONTRIBUCIONES A LA SEGURIDAD SOCIAL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</si>
  <si>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</si>
  <si>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</si>
  <si>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</si>
  <si>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</si>
  <si>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</si>
  <si>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</si>
  <si>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Contribuciones al plan de retiro complementario</t>
  </si>
  <si>
    <t>2.1.5.4.01</t>
  </si>
  <si>
    <t>CONTRATACIÓN DE SERVICIOS</t>
  </si>
  <si>
    <t>2.2.1</t>
  </si>
  <si>
    <t>SERVICIOS BÁSICOS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</si>
  <si>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</si>
  <si>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</si>
  <si>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</si>
  <si>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</si>
  <si>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</si>
  <si>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</si>
  <si>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</si>
  <si>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</si>
  <si>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</si>
  <si>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</si>
  <si>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MATERIALES Y SUMINISTROS</t>
  </si>
  <si>
    <t>2.3.7</t>
  </si>
  <si>
    <t>COMBUSTIBLES, LUBRICANTES, PRODUCTOS QUÍMICOS Y CONEXOS</t>
  </si>
  <si>
    <t>2.3.7.1.01</t>
  </si>
  <si>
    <t>Gasolina</t>
  </si>
  <si>
    <t>TRANSFERENCIAS CORRIENTES</t>
  </si>
  <si>
    <t>2.4.1</t>
  </si>
  <si>
    <t>TRANSFERENCIAS CORRIENTES AL SECTOR PRIVADO</t>
  </si>
  <si>
    <t>2.4.1.1.02</t>
  </si>
  <si>
    <t>Jubilaciones</t>
  </si>
  <si>
    <t xml:space="preserve">2.1.1                                                        </t>
  </si>
  <si>
    <t xml:space="preserve"> REMUNERACIONES</t>
  </si>
  <si>
    <t>REMUNERACIONES Y CONTRIBUCIONES</t>
  </si>
  <si>
    <t>Presupuesto Aprobado</t>
  </si>
  <si>
    <t>Presupuesto Modificado</t>
  </si>
  <si>
    <t>Descripcion</t>
  </si>
  <si>
    <t>Servicios telefónico de larga distancia</t>
  </si>
  <si>
    <t xml:space="preserve">2.2.1.2.01     </t>
  </si>
  <si>
    <t>TEXTILES Y VESTUARIOS</t>
  </si>
  <si>
    <t>2.3.2</t>
  </si>
  <si>
    <t>Prendas y accesorios de vestir</t>
  </si>
  <si>
    <t>2.3.2.3.01</t>
  </si>
  <si>
    <t>PRODUCTOS FARMACÉUTICOS</t>
  </si>
  <si>
    <t>2.3.4</t>
  </si>
  <si>
    <t>Productos medicinales para uso humano</t>
  </si>
  <si>
    <t>2.3.4.1.01</t>
  </si>
  <si>
    <t>2.3.9</t>
  </si>
  <si>
    <t>PRODUCTOS Y ÚTILES VARIOS</t>
  </si>
  <si>
    <t>Utiles menores médico quirurgicos y de laboratorio</t>
  </si>
  <si>
    <t>2.3.9.3.01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</si>
  <si>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</si>
  <si>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</si>
  <si>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</si>
  <si>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</si>
  <si>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</si>
  <si>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</si>
  <si>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</si>
  <si>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INSTITUTO NACIONAL DE BIENESTAR MAGISTERIAL</t>
  </si>
  <si>
    <t>2.4.1.1.01</t>
  </si>
  <si>
    <t>Pensiones</t>
  </si>
  <si>
    <t>2.1.2.2.10</t>
  </si>
  <si>
    <t>Compensación por cumplimiento de indicadores del MAP</t>
  </si>
  <si>
    <t>2.3.9.1.01</t>
  </si>
  <si>
    <t>Fuente: Sistema de Informacion de la Gestion Financiera (SIGEF)</t>
  </si>
  <si>
    <t>BIENES MUEBLES, INMUEBLES E INTANGIBLES</t>
  </si>
  <si>
    <t>2.6.1</t>
  </si>
  <si>
    <t>MOBILIARIO Y EQUIPO</t>
  </si>
  <si>
    <t>2.6.1.1.01</t>
  </si>
  <si>
    <t>Muebles, equipos de oficina y estantería</t>
  </si>
  <si>
    <t>2.6.3</t>
  </si>
  <si>
    <t>EQUIPO E INSTRUMENTAL, CIENTÍFICO Y LABORATORIO</t>
  </si>
  <si>
    <t>2.6.3.1.01</t>
  </si>
  <si>
    <t>Equipo médico y de laboratorio</t>
  </si>
  <si>
    <t>TRANSFERENCIAS DE CAPITAL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</si>
  <si>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</si>
  <si>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</si>
  <si>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</si>
  <si>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</si>
  <si>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</si>
  <si>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</si>
  <si>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</si>
  <si>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TRANSFERENCIA DE CAPITAL AL SECTOR PRIVADO</t>
  </si>
  <si>
    <t>TRANSFERENCIAS DE CAPITAL A GOBIERNO GENERAL NACIONAL</t>
  </si>
  <si>
    <t>TRANSFERENCIAS DE CAPITAL A GOBIERNOS GENERALES LOCALES</t>
  </si>
  <si>
    <t>TRANSFERENCIAS DE CAPITAL A EMPRESAS PUBLICAS NO FINANCIERAS</t>
  </si>
  <si>
    <t>TRANSFERENCIAS DE CAPITAL A INSTITUCIONES PUBLICAS FINANCIERAS</t>
  </si>
  <si>
    <t>TRANSFERENCIAS DE CAPITAL AL SECTOR EXTERNO</t>
  </si>
  <si>
    <t>TRANSFERENCIAS DE CAPITAL A OTRAS INSTITUCIONES PUBLICAS</t>
  </si>
  <si>
    <t>2.1.3</t>
  </si>
  <si>
    <t>2.1.4</t>
  </si>
  <si>
    <t>DIETAS Y GASTOS DE REPRESENTACIÓN</t>
  </si>
  <si>
    <t>GRATIFICACIONES Y BONIFICACIONES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</si>
  <si>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</si>
  <si>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</si>
  <si>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</si>
  <si>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</si>
  <si>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</si>
  <si>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</si>
  <si>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</si>
  <si>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</si>
  <si>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PUBLICIDAD, IMPRESIÓN Y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</si>
  <si>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</si>
  <si>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</si>
  <si>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</si>
  <si>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</si>
  <si>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</si>
  <si>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</si>
  <si>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</si>
  <si>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2.3.1</t>
  </si>
  <si>
    <t>ALIMENTOS Y PRODUCTOS AGROFORESTALES</t>
  </si>
  <si>
    <t>2.3.3</t>
  </si>
  <si>
    <t xml:space="preserve"> PRODUCTOS DE PAPEL, CARTÓN E IMPRESOS</t>
  </si>
  <si>
    <t>2.3.5</t>
  </si>
  <si>
    <t>2.3.6</t>
  </si>
  <si>
    <t>PRODUCTOS DE CUERO, CAUCHO Y PLÁSTICO</t>
  </si>
  <si>
    <t>PRODUCTOS DE MINERALES, METÁLICOS Y NO METÁLICOS</t>
  </si>
  <si>
    <t>2.3.8</t>
  </si>
  <si>
    <t>2.3.8 - GASTOS QUE SE ASIGNARÁN DURANTE EL EJERCICIO (ART. 32 Y 33 LEY 423-06)</t>
  </si>
  <si>
    <t>2.4.2</t>
  </si>
  <si>
    <t>2.4.3</t>
  </si>
  <si>
    <t>2.4.4</t>
  </si>
  <si>
    <t>2.4.5</t>
  </si>
  <si>
    <t>2.4.7</t>
  </si>
  <si>
    <t>2.4.9</t>
  </si>
  <si>
    <t>TRANSFERENCIAS CORRIENTES AL  GOBIERNO GENERAL NACIONAL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</si>
  <si>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</si>
  <si>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</si>
  <si>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</si>
  <si>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</si>
  <si>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</si>
  <si>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2.6.2</t>
  </si>
  <si>
    <t>MOBILIARIO Y EQUIPO EDUCACIONAL Y RECREATIVO</t>
  </si>
  <si>
    <t>2.6.4</t>
  </si>
  <si>
    <t>2.6.5</t>
  </si>
  <si>
    <t>2.6.6</t>
  </si>
  <si>
    <t>2.6.7</t>
  </si>
  <si>
    <t>2.6.8</t>
  </si>
  <si>
    <t>2.6.9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</si>
  <si>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</si>
  <si>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</si>
  <si>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</si>
  <si>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</si>
  <si>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</si>
  <si>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</si>
  <si>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OBRAS</t>
  </si>
  <si>
    <t>OBRAS EN EDIFICACIONES</t>
  </si>
  <si>
    <t>2.7.1</t>
  </si>
  <si>
    <t>2.7.2</t>
  </si>
  <si>
    <t>2.7.3</t>
  </si>
  <si>
    <t>2.7.4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</si>
  <si>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</si>
  <si>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</si>
  <si>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</si>
  <si>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</si>
  <si>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2.9.1</t>
  </si>
  <si>
    <t>2.9.2</t>
  </si>
  <si>
    <t>2.9.4</t>
  </si>
  <si>
    <t>GASTOS FINANCIEROS</t>
  </si>
  <si>
    <t>2.8.1</t>
  </si>
  <si>
    <t>CONCESIÓN DE PRESTAMOS</t>
  </si>
  <si>
    <t>2.8.2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</si>
  <si>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</si>
  <si>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</si>
  <si>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</si>
  <si>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</si>
  <si>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4.1.2</t>
  </si>
  <si>
    <t>INCREMENTO DE ACTIVOS FINANCIEROS CORRIENTES</t>
  </si>
  <si>
    <t xml:space="preserve">4.1.1 </t>
  </si>
  <si>
    <t>INCREMENTO DE ACTIVOS FINANCIEROS NO CORRIENTES</t>
  </si>
  <si>
    <t>DISMINUCIÓN DE PASIVOS</t>
  </si>
  <si>
    <t>INCREMENTO DE ACTIVOS FINANCIEROS</t>
  </si>
  <si>
    <t>APLICACIONES FINANCIERAS</t>
  </si>
  <si>
    <t>DISMINUCIÓN DE FONDOS DE TERCEROS</t>
  </si>
  <si>
    <t>DISMINUCIÓN DEPÓSITOS FONDOS DE TERCEROS</t>
  </si>
  <si>
    <t xml:space="preserve">4.3.5 </t>
  </si>
  <si>
    <t>DISMINUCIÓN DE PASIVOS CORRIENTES</t>
  </si>
  <si>
    <t xml:space="preserve">4.2.1 </t>
  </si>
  <si>
    <t>DISMINUCIÓN DE PASIVOS NO CORRIENTES</t>
  </si>
  <si>
    <t xml:space="preserve">4.2.2 </t>
  </si>
  <si>
    <t>GASTOS</t>
  </si>
  <si>
    <t>Total Gastos</t>
  </si>
  <si>
    <t>Total Aplicaciones Financieras</t>
  </si>
  <si>
    <t>TOTAL GASTOS Y APLICACIONES FINANCIERAS</t>
  </si>
  <si>
    <t>Lic. Mirian R. Jaime</t>
  </si>
  <si>
    <t>Lic. Felipe Paulino Frias</t>
  </si>
  <si>
    <t>Enc. Div. Contabilidad</t>
  </si>
  <si>
    <t>2.1.1.2.05</t>
  </si>
  <si>
    <t>Periodo probatorio de ingreso a carrera</t>
  </si>
  <si>
    <t>2.2.6.3.01</t>
  </si>
  <si>
    <t>Seguros de personas</t>
  </si>
  <si>
    <t>2.1.2.2.15</t>
  </si>
  <si>
    <t>Compensación extraordinaria anual</t>
  </si>
  <si>
    <t>2.3.2.2.01</t>
  </si>
  <si>
    <t>Acabados y Textiles</t>
  </si>
  <si>
    <t>2.3.3.2.01</t>
  </si>
  <si>
    <t>Papel y cartón</t>
  </si>
  <si>
    <t>Productos químicos de uso personal y de laboratorios</t>
  </si>
  <si>
    <t>2.3.7.2.03</t>
  </si>
  <si>
    <t>2.3.9.2.01</t>
  </si>
  <si>
    <t>Útiles y materiales de escritorio, oficina e informática</t>
  </si>
  <si>
    <t>2.3.9.6.01</t>
  </si>
  <si>
    <t>Productos eléctricos y afines</t>
  </si>
  <si>
    <t>2.2.7.1.01</t>
  </si>
  <si>
    <t>2.2.7.1.04</t>
  </si>
  <si>
    <t>2.2.7.1.07</t>
  </si>
  <si>
    <t>Reparaciones y mantenimientos menores en edificaciones</t>
  </si>
  <si>
    <t>Mantenimiento y reparación de obras de ingeniería civil o infraestructura</t>
  </si>
  <si>
    <t>Mantenimiento, reparación, servicios de pintura y sus derivados</t>
  </si>
  <si>
    <t>2.2.7.2.01</t>
  </si>
  <si>
    <t>2.2.7.2.02</t>
  </si>
  <si>
    <t>2.2.7.2.04</t>
  </si>
  <si>
    <t>2.2.7.2.06</t>
  </si>
  <si>
    <t>2.2.7.2.07</t>
  </si>
  <si>
    <t>2.2.7.2.08</t>
  </si>
  <si>
    <t>2.2.7.2.99</t>
  </si>
  <si>
    <t>Mantenimiento y reparación de mobiliarios y equipos de oficina</t>
  </si>
  <si>
    <t>Mantenimiento y reparación de equipos tecnología e información</t>
  </si>
  <si>
    <t>Mantenimiento y reparación de equipos médicos, sanitarios y de laboratorio</t>
  </si>
  <si>
    <t>Mantenimiento y reparación de equipos de transporte, tracción y elevación</t>
  </si>
  <si>
    <t>Mantenimiento y reparación de equipos industriales y producción</t>
  </si>
  <si>
    <t>Servicios de mantenimiento, reparación, desmonte e instalación</t>
  </si>
  <si>
    <t>Otros servicios de mantenimiento, reparación, desmonte e instalación</t>
  </si>
  <si>
    <t>2.2.2.1.01</t>
  </si>
  <si>
    <t>Publicidad y propaganda</t>
  </si>
  <si>
    <t>2.2.2.1.03</t>
  </si>
  <si>
    <t>Publicaciones de avisos oficiales</t>
  </si>
  <si>
    <t>2.2.2.2.01</t>
  </si>
  <si>
    <t>Impresión, encuadernación y rotulación</t>
  </si>
  <si>
    <t>2.2.5.1.01</t>
  </si>
  <si>
    <t>Alquileres y rentas de edificaciones y locales</t>
  </si>
  <si>
    <t>2.2.5.4.01</t>
  </si>
  <si>
    <t>Alquileres de equipos de transporte, tracción y elevación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</si>
  <si>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</si>
  <si>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</si>
  <si>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</si>
  <si>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</si>
  <si>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</si>
  <si>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</si>
  <si>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</si>
  <si>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</si>
  <si>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</si>
  <si>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</si>
  <si>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</si>
  <si>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</si>
  <si>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</si>
  <si>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</si>
  <si>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</si>
  <si>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</si>
  <si>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</si>
  <si>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</si>
  <si>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2.2.9.2.01</t>
  </si>
  <si>
    <t>Servicios de alimentación</t>
  </si>
  <si>
    <t>2.2.9.2.03</t>
  </si>
  <si>
    <t>Servicios de Catering</t>
  </si>
  <si>
    <t>2.3.1.1.01</t>
  </si>
  <si>
    <t>Alimentos y bebidas para personas</t>
  </si>
  <si>
    <t>2.3.1.3.03</t>
  </si>
  <si>
    <t>Productos forestales</t>
  </si>
  <si>
    <t>2.3.3.1.01</t>
  </si>
  <si>
    <t>Papel de escritorio</t>
  </si>
  <si>
    <t>2.3.5.3.01</t>
  </si>
  <si>
    <t>Llantas y neumáticos</t>
  </si>
  <si>
    <t xml:space="preserve">2.3.5.5.01   </t>
  </si>
  <si>
    <t xml:space="preserve">Plástico          </t>
  </si>
  <si>
    <t xml:space="preserve">2.3.6.2.02      </t>
  </si>
  <si>
    <t xml:space="preserve">Productos de loza </t>
  </si>
  <si>
    <t xml:space="preserve">2.3.6.3.06  </t>
  </si>
  <si>
    <t xml:space="preserve">Productos metálicos  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</si>
  <si>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</si>
  <si>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</si>
  <si>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</si>
  <si>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</si>
  <si>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</si>
  <si>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</si>
  <si>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</si>
  <si>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2.3.9.1.02</t>
  </si>
  <si>
    <t>Materiales de limpieza e higiene personal</t>
  </si>
  <si>
    <t>2.3.9.5.01</t>
  </si>
  <si>
    <t>Útiles de cocina y comedor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</si>
  <si>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</si>
  <si>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</si>
  <si>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</si>
  <si>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</si>
  <si>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</si>
  <si>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</si>
  <si>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</si>
  <si>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</si>
  <si>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2.3.9.9.05</t>
  </si>
  <si>
    <t>Productos y útiles diversos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</si>
  <si>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</si>
  <si>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</si>
  <si>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</si>
  <si>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</si>
  <si>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</si>
  <si>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</si>
  <si>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</si>
  <si>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</si>
  <si>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2.6.3.2.01</t>
  </si>
  <si>
    <t>Instrumental médico y de laboratorio</t>
  </si>
  <si>
    <t>2.6.4.1.01</t>
  </si>
  <si>
    <t>Automóviles y camiones</t>
  </si>
  <si>
    <t>2.6.5.4.01</t>
  </si>
  <si>
    <t>Sistemas y equipos de climatización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</si>
  <si>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</si>
  <si>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</si>
  <si>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</si>
  <si>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</si>
  <si>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</si>
  <si>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</si>
  <si>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2.6.8.3.01</t>
  </si>
  <si>
    <t>Programas de informática</t>
  </si>
  <si>
    <t>2.7.1.2.01</t>
  </si>
  <si>
    <t>Obras para edificación no residencial</t>
  </si>
  <si>
    <t>2.2.5.9</t>
  </si>
  <si>
    <t>2.2.5.9.01</t>
  </si>
  <si>
    <t>Derecho de uso</t>
  </si>
  <si>
    <t>Licencias Informáticas</t>
  </si>
  <si>
    <t>Promoción y patrocinio</t>
  </si>
  <si>
    <t>2.2.2.1.02</t>
  </si>
  <si>
    <t>2.2.4.3.01</t>
  </si>
  <si>
    <t>Almacenaje</t>
  </si>
  <si>
    <t>Alquiler de equipo de oficina y muebles</t>
  </si>
  <si>
    <t>2.6.5.8.01</t>
  </si>
  <si>
    <t>Otros equipos</t>
  </si>
  <si>
    <t>2.6.6.2.01</t>
  </si>
  <si>
    <t>Equipos de seguridad</t>
  </si>
  <si>
    <t>EJECUCION MENSUAL DE GASTOS Y APLICACIONES FINANCIERAS</t>
  </si>
  <si>
    <t>2.2.5.3.04</t>
  </si>
  <si>
    <t>2.2.5.2.02</t>
  </si>
  <si>
    <t>Alquileres de equipos eléctricos</t>
  </si>
  <si>
    <t>2.2.8.2.01</t>
  </si>
  <si>
    <t>2.2.8.3.01</t>
  </si>
  <si>
    <t>Servicios sanitarios médicos y veterinarios</t>
  </si>
  <si>
    <t>Comisiones y gastos</t>
  </si>
  <si>
    <t>2.3.3.3.01</t>
  </si>
  <si>
    <t>Productos de artes gráficas</t>
  </si>
  <si>
    <t>2.3.6.3.04</t>
  </si>
  <si>
    <t>Herramientas menores</t>
  </si>
  <si>
    <t>2.4.1.2.02</t>
  </si>
  <si>
    <t>Ayudas y donaciones ocasionales a hogares y personas</t>
  </si>
  <si>
    <t xml:space="preserve"> </t>
  </si>
  <si>
    <t xml:space="preserve">      </t>
  </si>
  <si>
    <t>2.2.4.1.01</t>
  </si>
  <si>
    <t>Pasajes y gastos de transporte</t>
  </si>
  <si>
    <t>2.2.8.7.01</t>
  </si>
  <si>
    <t>Servicios técnicos y profesionales</t>
  </si>
  <si>
    <t>2.6.2.3.01</t>
  </si>
  <si>
    <t>Cámaras fotográficas y de video</t>
  </si>
  <si>
    <t>2.6.5.2.01</t>
  </si>
  <si>
    <t>2.6.5.2.02</t>
  </si>
  <si>
    <t>Maquinaria y equipo industrial</t>
  </si>
  <si>
    <t>Maquinaria y equipos para el tratamiento y suministro de agua</t>
  </si>
  <si>
    <t>2.2.6.1.01</t>
  </si>
  <si>
    <t>Seguro de bienes inmuebles e infraestructura</t>
  </si>
  <si>
    <t>2.2.6.2.01</t>
  </si>
  <si>
    <t>2.2.6.9.01</t>
  </si>
  <si>
    <t>Otros seguros</t>
  </si>
  <si>
    <t>Seguro de bienes muebles</t>
  </si>
  <si>
    <t>Enc. Dpto. Financiero</t>
  </si>
  <si>
    <t>2.1.2.2.05</t>
  </si>
  <si>
    <t>Compensación servicios de seguridad</t>
  </si>
  <si>
    <t>2.1.1.2.11</t>
  </si>
  <si>
    <t>Interinato</t>
  </si>
  <si>
    <t>2.2.8.8.03</t>
  </si>
  <si>
    <t>Tasas</t>
  </si>
  <si>
    <t>2.3.1.3.02</t>
  </si>
  <si>
    <t>Productos agrícolas</t>
  </si>
  <si>
    <t>2.3.3.4.01</t>
  </si>
  <si>
    <t>Libros, revistas y periódicos</t>
  </si>
  <si>
    <t>2.3.6.1.04</t>
  </si>
  <si>
    <t>Productos de yeso</t>
  </si>
  <si>
    <t>2.3.6.4.06</t>
  </si>
  <si>
    <t>Productos abrasivos</t>
  </si>
  <si>
    <t>2.3.7.1.06</t>
  </si>
  <si>
    <t>Lubricantes</t>
  </si>
  <si>
    <t>2.6.5.7.01</t>
  </si>
  <si>
    <t>Máquinas-herramientas</t>
  </si>
  <si>
    <t>AÑO 2026</t>
  </si>
  <si>
    <t>Viaticos dentro del pais</t>
  </si>
  <si>
    <t>2.2.3.1.01</t>
  </si>
  <si>
    <t>2.2.4.4.01</t>
  </si>
  <si>
    <t>Peaje</t>
  </si>
  <si>
    <t>2.2.5.8.01</t>
  </si>
  <si>
    <t>Otros alquileres y arrendamientos por derechos de usos</t>
  </si>
  <si>
    <t>2.2.8.8.02</t>
  </si>
  <si>
    <t>Derechos</t>
  </si>
  <si>
    <t>2.2.9.1.01</t>
  </si>
  <si>
    <t>Otras contrataciones de servicios</t>
  </si>
  <si>
    <t>2.3.7.1.02</t>
  </si>
  <si>
    <t>Gasoil</t>
  </si>
  <si>
    <t>2.3.9.4.01</t>
  </si>
  <si>
    <t>Útiles destinados a actividades deportivas, culturales y recreativas</t>
  </si>
  <si>
    <t>2.3.9.2.02</t>
  </si>
  <si>
    <t>Útiles y materiales</t>
  </si>
  <si>
    <t>2.3.9.9.02</t>
  </si>
  <si>
    <t>Bonos para útiles diversos</t>
  </si>
  <si>
    <t>Hospedaje</t>
  </si>
  <si>
    <t>2.2.5.1.02</t>
  </si>
  <si>
    <t>2.2.7.1.02</t>
  </si>
  <si>
    <t>Mantenimientos y reparaciones especiales</t>
  </si>
  <si>
    <t>Presupuesto aprobado</t>
  </si>
  <si>
    <t>Se refiere al presupuesto aprobado en la Ley de Presupuesto General del Estado.</t>
  </si>
  <si>
    <t>Se refiere al presupuesto aprobado en caso de que el Congreso Nacional apruebe un presupuesto complementario.</t>
  </si>
  <si>
    <t>Total Devengado</t>
  </si>
  <si>
    <t>Son los recursos financieros que surgen con la obligacion de pago por la recepcion de conformidad de obras, bienes y servicios oportunamente contratados o, en los casos de gastos sin contraprestacion, por haberse cumplido los requisitos administrativos dispuestos por el reglamento de la presente ley.</t>
  </si>
  <si>
    <t>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</si>
</sst>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Times New Roman"/>
      <family val="1"/>
    </font>
    <font>
      <b/>
      <i/>
      <sz val="11"/>
      <color rgb="FF00206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u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43" fontId="3" fillId="0" borderId="0" xfId="0" applyNumberFormat="1" applyFont="1" applyAlignment="1">
      <alignment vertical="top"/>
    </xf>
    <xf numFmtId="43" fontId="3" fillId="0" borderId="0" xfId="1" applyFont="1" applyFill="1" applyBorder="1" applyAlignment="1">
      <alignment vertical="top"/>
    </xf>
    <xf numFmtId="43" fontId="5" fillId="0" borderId="0" xfId="1" applyFont="1" applyFill="1" applyBorder="1" applyAlignment="1">
      <alignment vertical="top"/>
    </xf>
    <xf numFmtId="43" fontId="3" fillId="0" borderId="0" xfId="1" applyFont="1" applyFill="1" applyBorder="1" applyAlignment="1">
      <alignment horizontal="left" vertical="top"/>
    </xf>
    <xf numFmtId="43" fontId="8" fillId="2" borderId="2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43" fontId="7" fillId="0" borderId="0" xfId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43" fontId="7" fillId="0" borderId="0" xfId="0" applyNumberFormat="1" applyFont="1" applyAlignment="1">
      <alignment horizontal="left" vertical="top"/>
    </xf>
    <xf numFmtId="43" fontId="7" fillId="4" borderId="5" xfId="1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top"/>
    </xf>
    <xf numFmtId="0" fontId="2" fillId="0" borderId="0" xfId="0" applyFont="1" applyAlignment="1">
      <alignment vertical="top"/>
    </xf>
    <xf numFmtId="43" fontId="4" fillId="0" borderId="0" xfId="1" applyFont="1" applyFill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43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3" fontId="2" fillId="2" borderId="0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right" vertical="center" wrapText="1" shrinkToFit="1"/>
    </xf>
    <xf numFmtId="4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 shrinkToFi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vertical="center" wrapText="1" shrinkToFit="1"/>
    </xf>
    <xf numFmtId="43" fontId="2" fillId="3" borderId="0" xfId="1" applyFont="1" applyFill="1" applyBorder="1" applyAlignment="1">
      <alignment horizontal="right" vertical="center" wrapText="1" shrinkToFit="1"/>
    </xf>
    <xf numFmtId="43" fontId="2" fillId="0" borderId="0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43" fontId="4" fillId="3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3" fontId="3" fillId="0" borderId="6" xfId="1" applyFont="1" applyFill="1" applyBorder="1" applyAlignment="1">
      <alignment vertical="top"/>
    </xf>
    <xf numFmtId="43" fontId="13" fillId="5" borderId="0" xfId="1" applyFont="1" applyFill="1" applyBorder="1"/>
    <xf numFmtId="43" fontId="4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43" fontId="3" fillId="0" borderId="0" xfId="1" applyFont="1" applyFill="1" applyAlignment="1">
      <alignment horizontal="right" vertical="top"/>
    </xf>
    <xf numFmtId="43" fontId="5" fillId="0" borderId="0" xfId="1" applyFont="1" applyFill="1" applyBorder="1" applyAlignment="1">
      <alignment horizontal="right" wrapText="1"/>
    </xf>
    <xf numFmtId="43" fontId="3" fillId="0" borderId="0" xfId="1" applyFont="1" applyFill="1" applyAlignment="1">
      <alignment vertical="top"/>
    </xf>
    <xf numFmtId="43" fontId="3" fillId="0" borderId="0" xfId="0" applyNumberFormat="1" applyFont="1" applyAlignment="1">
      <alignment horizontal="left" vertical="top"/>
    </xf>
    <xf numFmtId="43" fontId="3" fillId="0" borderId="0" xfId="1" applyFont="1" applyFill="1" applyAlignment="1">
      <alignment horizontal="left" vertical="center" wrapText="1"/>
    </xf>
    <xf numFmtId="43" fontId="3" fillId="0" borderId="0" xfId="1" quotePrefix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horizontal="right" vertical="top"/>
    </xf>
    <xf numFmtId="43" fontId="16" fillId="0" borderId="0" xfId="1" applyFont="1" applyAlignment="1">
      <alignment horizontal="right" vertical="top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right"/>
    </xf>
    <xf numFmtId="43" fontId="3" fillId="0" borderId="0" xfId="1" applyFont="1" applyAlignment="1">
      <alignment horizontal="left" vertical="top"/>
    </xf>
    <xf numFmtId="43" fontId="14" fillId="0" borderId="0" xfId="1" applyFont="1" applyAlignment="1">
      <alignment horizontal="left" vertical="top"/>
    </xf>
    <xf numFmtId="43" fontId="5" fillId="5" borderId="0" xfId="1" applyFont="1" applyFill="1" applyBorder="1" applyAlignment="1">
      <alignment horizontal="right" vertical="center" wrapText="1"/>
    </xf>
    <xf numFmtId="0" fontId="5" fillId="5" borderId="0" xfId="0" applyFont="1" applyFill="1" applyAlignment="1">
      <alignment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43" fontId="5" fillId="0" borderId="0" xfId="1" applyFont="1" applyFill="1" applyAlignment="1">
      <alignment vertic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43" fontId="2" fillId="0" borderId="7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1163639</xdr:colOff>
      <xdr:row>0</xdr:row>
      <xdr:rowOff>0</xdr:rowOff>
    </xdr:from>
    <xdr:to>
      <xdr:col>5</xdr:col>
      <xdr:colOff>35266</xdr:colOff>
      <xdr:row>7</xdr:row>
      <xdr:rowOff>167366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0D039E-A50F-49FC-B8A7-8198ABA6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7024" y="0"/>
          <a:ext cx="3333723" cy="150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T263"/>
  <sheetViews>
    <sheetView showGridLines="0" tabSelected="1" zoomScale="130" zoomScaleNormal="130" workbookViewId="0">
      <selection activeCell="A9" sqref="A9:Q9"/>
    </sheetView>
  </sheetViews>
  <sheetFormatPr baseColWidth="10" defaultColWidth="9.33203125" defaultRowHeight="15" x14ac:dyDescent="0.2"/>
  <cols>
    <col min="1" max="1" width="13.83203125" style="2" customWidth="1"/>
    <col min="2" max="2" width="65.1640625" style="2" customWidth="1"/>
    <col min="3" max="3" width="24.33203125" style="6" customWidth="1"/>
    <col min="4" max="4" width="27.5" style="7" customWidth="1"/>
    <col min="5" max="5" width="26.1640625" style="8" customWidth="1"/>
    <col min="6" max="6" width="25.83203125" style="8" customWidth="1"/>
    <col min="7" max="7" width="27.33203125" style="8" customWidth="1"/>
    <col min="8" max="8" width="27.5" style="8" customWidth="1"/>
    <col min="9" max="15" width="3.6640625" style="8" hidden="1" customWidth="1"/>
    <col min="16" max="16" width="3.33203125" style="8" hidden="1" customWidth="1"/>
    <col min="17" max="17" width="22.33203125" style="8" customWidth="1"/>
    <col min="18" max="18" width="20.83203125" style="1" bestFit="1" customWidth="1"/>
    <col min="19" max="19" width="18.5" style="1" customWidth="1"/>
    <col min="20" max="20" width="20.1640625" style="1" customWidth="1"/>
    <col min="21" max="16384" width="9.33203125" style="1"/>
  </cols>
  <sheetData>
    <row r="8" spans="1:19" x14ac:dyDescent="0.2">
      <c r="E8" s="8" t="s">
        <v>370</v>
      </c>
    </row>
    <row r="9" spans="1:19" ht="18.75" x14ac:dyDescent="0.2">
      <c r="A9" s="80" t="s">
        <v>87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x14ac:dyDescent="0.2">
      <c r="A10" s="81" t="s">
        <v>356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A11" s="81" t="s">
        <v>407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E12" s="8" t="s">
        <v>371</v>
      </c>
    </row>
    <row r="13" spans="1:19" x14ac:dyDescent="0.2">
      <c r="B13" s="5"/>
      <c r="G13" s="24"/>
      <c r="R13" s="55"/>
    </row>
    <row r="14" spans="1:19" s="46" customFormat="1" ht="33" customHeight="1" x14ac:dyDescent="0.2">
      <c r="A14" s="82" t="s">
        <v>65</v>
      </c>
      <c r="B14" s="83"/>
      <c r="C14" s="9" t="s">
        <v>63</v>
      </c>
      <c r="D14" s="9" t="s">
        <v>64</v>
      </c>
      <c r="E14" s="9" t="s">
        <v>0</v>
      </c>
      <c r="F14" s="9" t="s">
        <v>1</v>
      </c>
      <c r="G14" s="9" t="s">
        <v>2</v>
      </c>
      <c r="H14" s="9" t="s">
        <v>3</v>
      </c>
      <c r="I14" s="9" t="s">
        <v>4</v>
      </c>
      <c r="J14" s="9" t="s">
        <v>5</v>
      </c>
      <c r="K14" s="9" t="s">
        <v>6</v>
      </c>
      <c r="L14" s="9" t="s">
        <v>7</v>
      </c>
      <c r="M14" s="9" t="s">
        <v>8</v>
      </c>
      <c r="N14" s="9" t="s">
        <v>9</v>
      </c>
      <c r="O14" s="9" t="s">
        <v>10</v>
      </c>
      <c r="P14" s="9" t="s">
        <v>11</v>
      </c>
      <c r="Q14" s="10" t="s">
        <v>12</v>
      </c>
      <c r="R14" s="47"/>
    </row>
    <row r="15" spans="1:19" s="15" customFormat="1" ht="15" customHeight="1" x14ac:dyDescent="0.2">
      <c r="A15" s="84" t="s">
        <v>210</v>
      </c>
      <c r="B15" s="84"/>
      <c r="C15" s="14">
        <f>+C17+C38+C102+C150+C161+C169+C198+C204+C207</f>
        <v>28776320474</v>
      </c>
      <c r="D15" s="14">
        <f t="shared" ref="D15:Q15" si="0">+D17+D38+D102+D150+D161+D169+D198+D204</f>
        <v>28775923474</v>
      </c>
      <c r="E15" s="14">
        <f t="shared" si="0"/>
        <v>2141428594.0699999</v>
      </c>
      <c r="F15" s="14">
        <f t="shared" si="0"/>
        <v>2269067266.1900001</v>
      </c>
      <c r="G15" s="14">
        <f t="shared" si="0"/>
        <v>2242326952.0599999</v>
      </c>
      <c r="H15" s="14">
        <f t="shared" si="0"/>
        <v>2221207214.3899999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8874030026.710001</v>
      </c>
      <c r="R15" s="14"/>
      <c r="S15" s="16"/>
    </row>
    <row r="16" spans="1:19" s="22" customFormat="1" x14ac:dyDescent="0.2">
      <c r="A16" s="12">
        <v>2</v>
      </c>
      <c r="B16" s="13" t="s">
        <v>209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 t="s">
        <v>370</v>
      </c>
      <c r="Q16" s="37"/>
      <c r="R16" s="23"/>
    </row>
    <row r="17" spans="1:18" s="22" customFormat="1" x14ac:dyDescent="0.2">
      <c r="A17" s="27">
        <v>2.1</v>
      </c>
      <c r="B17" s="28" t="s">
        <v>62</v>
      </c>
      <c r="C17" s="29">
        <f>+C18+C26+C33</f>
        <v>360153727</v>
      </c>
      <c r="D17" s="29">
        <f>+D18+D26+D33</f>
        <v>360153727</v>
      </c>
      <c r="E17" s="29">
        <f>+E18+E26+E33</f>
        <v>20849517.600000001</v>
      </c>
      <c r="F17" s="29">
        <f>+F18+F26+F33</f>
        <v>21007835.979999997</v>
      </c>
      <c r="G17" s="29">
        <f>+G18+G26+G33</f>
        <v>19927794.359999999</v>
      </c>
      <c r="H17" s="29">
        <f t="shared" ref="H17:P17" si="1">+H18+H26+H33</f>
        <v>34743540.289999999</v>
      </c>
      <c r="I17" s="29">
        <f t="shared" si="1"/>
        <v>0</v>
      </c>
      <c r="J17" s="29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29">
        <f t="shared" si="1"/>
        <v>0</v>
      </c>
      <c r="P17" s="29">
        <f t="shared" si="1"/>
        <v>0</v>
      </c>
      <c r="Q17" s="30">
        <f>SUM(E17:P17)</f>
        <v>96528688.229999989</v>
      </c>
      <c r="R17" s="31"/>
    </row>
    <row r="18" spans="1:18" s="25" customFormat="1" x14ac:dyDescent="0.2">
      <c r="A18" s="4" t="s">
        <v>60</v>
      </c>
      <c r="B18" s="58" t="s">
        <v>61</v>
      </c>
      <c r="C18" s="32">
        <f>+D18</f>
        <v>255240825</v>
      </c>
      <c r="D18" s="32">
        <f>SUM(D19:D25)</f>
        <v>255240825</v>
      </c>
      <c r="E18" s="32">
        <f>SUM(E19:E25)</f>
        <v>17381351.850000001</v>
      </c>
      <c r="F18" s="32">
        <f>SUM(F19:F25)</f>
        <v>17573397.32</v>
      </c>
      <c r="G18" s="32">
        <f>SUM(G19:G25)</f>
        <v>16577208.710000001</v>
      </c>
      <c r="H18" s="32">
        <f>SUM(H19:H25)</f>
        <v>17379879.580000002</v>
      </c>
      <c r="I18" s="32"/>
      <c r="J18" s="32"/>
      <c r="K18" s="32"/>
      <c r="L18" s="32"/>
      <c r="M18" s="32"/>
      <c r="N18" s="32"/>
      <c r="O18" s="32"/>
      <c r="P18" s="32"/>
      <c r="Q18" s="24">
        <f t="shared" ref="Q18:Q22" si="2">SUM(E18:P18)</f>
        <v>68911837.460000008</v>
      </c>
      <c r="R18" s="59"/>
    </row>
    <row r="19" spans="1:18" s="25" customFormat="1" x14ac:dyDescent="0.2">
      <c r="A19" s="4" t="s">
        <v>13</v>
      </c>
      <c r="B19" s="58" t="s">
        <v>14</v>
      </c>
      <c r="C19" s="32">
        <v>182061030</v>
      </c>
      <c r="D19" s="32">
        <v>181401030</v>
      </c>
      <c r="E19" s="32">
        <v>13583351.85</v>
      </c>
      <c r="F19" s="24">
        <v>13182323.949999999</v>
      </c>
      <c r="G19" s="24">
        <v>12363775.380000001</v>
      </c>
      <c r="H19" s="66">
        <v>12423022.640000001</v>
      </c>
      <c r="I19" s="66"/>
      <c r="J19" s="24"/>
      <c r="K19" s="66"/>
      <c r="L19" s="66"/>
      <c r="M19" s="67"/>
      <c r="N19" s="24"/>
      <c r="O19" s="24"/>
      <c r="P19" s="24"/>
      <c r="Q19" s="24">
        <f t="shared" si="2"/>
        <v>51552473.82</v>
      </c>
      <c r="R19" s="60"/>
    </row>
    <row r="20" spans="1:18" s="25" customFormat="1" x14ac:dyDescent="0.2">
      <c r="A20" s="4" t="s">
        <v>216</v>
      </c>
      <c r="B20" s="58" t="s">
        <v>217</v>
      </c>
      <c r="C20" s="32">
        <v>960000</v>
      </c>
      <c r="D20" s="32">
        <v>1620000</v>
      </c>
      <c r="E20" s="24">
        <v>60000</v>
      </c>
      <c r="F20" s="24">
        <v>60000</v>
      </c>
      <c r="G20" s="24">
        <v>60000</v>
      </c>
      <c r="H20" s="66">
        <v>60000</v>
      </c>
      <c r="I20" s="66"/>
      <c r="J20" s="24"/>
      <c r="K20" s="66"/>
      <c r="L20" s="66"/>
      <c r="M20" s="67"/>
      <c r="N20" s="24"/>
      <c r="O20" s="24"/>
      <c r="P20" s="24"/>
      <c r="Q20" s="24">
        <f t="shared" si="2"/>
        <v>240000</v>
      </c>
      <c r="R20" s="60"/>
    </row>
    <row r="21" spans="1:18" s="25" customFormat="1" x14ac:dyDescent="0.2">
      <c r="A21" s="4" t="s">
        <v>15</v>
      </c>
      <c r="B21" s="4" t="s">
        <v>16</v>
      </c>
      <c r="C21" s="32">
        <v>46495869</v>
      </c>
      <c r="D21" s="32">
        <v>46495869</v>
      </c>
      <c r="E21" s="24">
        <v>3697000</v>
      </c>
      <c r="F21" s="24">
        <v>3697000</v>
      </c>
      <c r="G21" s="24">
        <v>4087433.33</v>
      </c>
      <c r="H21" s="66">
        <v>4686000</v>
      </c>
      <c r="I21" s="66"/>
      <c r="J21" s="24"/>
      <c r="K21" s="67"/>
      <c r="L21" s="66"/>
      <c r="M21" s="67"/>
      <c r="N21" s="24"/>
      <c r="O21" s="24"/>
      <c r="P21" s="24"/>
      <c r="Q21" s="24">
        <f t="shared" si="2"/>
        <v>16167433.33</v>
      </c>
    </row>
    <row r="22" spans="1:18" s="25" customFormat="1" x14ac:dyDescent="0.2">
      <c r="A22" s="4" t="s">
        <v>391</v>
      </c>
      <c r="B22" s="4" t="s">
        <v>392</v>
      </c>
      <c r="C22" s="32">
        <v>2169933</v>
      </c>
      <c r="D22" s="32">
        <v>2169933</v>
      </c>
      <c r="E22" s="24">
        <v>41000</v>
      </c>
      <c r="F22" s="24">
        <v>161000</v>
      </c>
      <c r="G22" s="24">
        <v>66000</v>
      </c>
      <c r="H22" s="66">
        <v>41000</v>
      </c>
      <c r="I22" s="66"/>
      <c r="J22" s="24"/>
      <c r="K22" s="67"/>
      <c r="L22" s="66"/>
      <c r="M22" s="67"/>
      <c r="N22" s="24"/>
      <c r="O22" s="24"/>
      <c r="P22" s="24"/>
      <c r="Q22" s="24">
        <f t="shared" si="2"/>
        <v>309000</v>
      </c>
    </row>
    <row r="23" spans="1:18" s="25" customFormat="1" x14ac:dyDescent="0.2">
      <c r="A23" s="4" t="s">
        <v>17</v>
      </c>
      <c r="B23" s="4" t="s">
        <v>18</v>
      </c>
      <c r="C23" s="32">
        <v>20053993</v>
      </c>
      <c r="D23" s="32">
        <v>20053993</v>
      </c>
      <c r="E23" s="24"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>
        <f t="shared" ref="Q23:Q25" si="3">SUM(E23:P23)</f>
        <v>0</v>
      </c>
    </row>
    <row r="24" spans="1:18" s="25" customFormat="1" x14ac:dyDescent="0.2">
      <c r="A24" s="4" t="s">
        <v>19</v>
      </c>
      <c r="B24" s="4" t="s">
        <v>20</v>
      </c>
      <c r="C24" s="32">
        <v>1750000</v>
      </c>
      <c r="D24" s="32">
        <v>1750000</v>
      </c>
      <c r="E24" s="24">
        <v>0</v>
      </c>
      <c r="F24" s="24">
        <v>473073.37</v>
      </c>
      <c r="G24" s="24"/>
      <c r="H24" s="24">
        <v>40000</v>
      </c>
      <c r="I24" s="24"/>
      <c r="J24" s="24"/>
      <c r="K24" s="24"/>
      <c r="L24" s="67"/>
      <c r="M24" s="24"/>
      <c r="N24" s="24"/>
      <c r="O24" s="24"/>
      <c r="P24" s="24"/>
      <c r="Q24" s="24">
        <f>SUM(E24:P24)</f>
        <v>513073.37</v>
      </c>
    </row>
    <row r="25" spans="1:18" s="25" customFormat="1" x14ac:dyDescent="0.2">
      <c r="A25" s="4" t="s">
        <v>21</v>
      </c>
      <c r="B25" s="4" t="s">
        <v>22</v>
      </c>
      <c r="C25" s="32">
        <v>1750000</v>
      </c>
      <c r="D25" s="32">
        <v>1750000</v>
      </c>
      <c r="E25" s="24">
        <v>0</v>
      </c>
      <c r="F25" s="24"/>
      <c r="G25" s="24"/>
      <c r="H25" s="66">
        <v>129856.94</v>
      </c>
      <c r="I25" s="24"/>
      <c r="J25" s="24"/>
      <c r="K25" s="67"/>
      <c r="L25" s="67"/>
      <c r="M25" s="24"/>
      <c r="N25" s="24"/>
      <c r="O25" s="24"/>
      <c r="P25" s="24"/>
      <c r="Q25" s="24">
        <f t="shared" si="3"/>
        <v>129856.94</v>
      </c>
    </row>
    <row r="26" spans="1:18" s="25" customFormat="1" x14ac:dyDescent="0.2">
      <c r="A26" s="4" t="s">
        <v>23</v>
      </c>
      <c r="B26" s="4" t="s">
        <v>24</v>
      </c>
      <c r="C26" s="11">
        <f t="shared" ref="C26:H26" si="4">SUM(C27:C32)</f>
        <v>69256299</v>
      </c>
      <c r="D26" s="11">
        <f t="shared" si="4"/>
        <v>69256299</v>
      </c>
      <c r="E26" s="11">
        <f t="shared" si="4"/>
        <v>811756.4</v>
      </c>
      <c r="F26" s="11">
        <f t="shared" si="4"/>
        <v>811756.4</v>
      </c>
      <c r="G26" s="11">
        <f t="shared" si="4"/>
        <v>687572.4</v>
      </c>
      <c r="H26" s="11">
        <f t="shared" si="4"/>
        <v>14730198.300000001</v>
      </c>
      <c r="I26" s="11"/>
      <c r="J26" s="11"/>
      <c r="K26" s="11"/>
      <c r="L26" s="11"/>
      <c r="M26" s="11"/>
      <c r="N26" s="11"/>
      <c r="O26" s="11"/>
      <c r="P26" s="11"/>
      <c r="Q26" s="24">
        <f>SUM(E26:P26)</f>
        <v>17041283.5</v>
      </c>
    </row>
    <row r="27" spans="1:18" s="25" customFormat="1" x14ac:dyDescent="0.2">
      <c r="A27" s="4" t="s">
        <v>389</v>
      </c>
      <c r="B27" s="4" t="s">
        <v>390</v>
      </c>
      <c r="C27" s="32">
        <v>9921077</v>
      </c>
      <c r="D27" s="32">
        <v>9921077</v>
      </c>
      <c r="E27" s="11">
        <v>811756.4</v>
      </c>
      <c r="F27" s="11">
        <v>811756.4</v>
      </c>
      <c r="G27" s="11">
        <v>687572.4</v>
      </c>
      <c r="H27" s="11">
        <v>767572.4</v>
      </c>
      <c r="I27" s="11"/>
      <c r="J27" s="11"/>
      <c r="K27" s="11"/>
      <c r="L27" s="11"/>
      <c r="M27" s="11"/>
      <c r="N27" s="11"/>
      <c r="O27" s="11"/>
      <c r="P27" s="11"/>
      <c r="Q27" s="24">
        <f>SUM(E27:P27)</f>
        <v>3078657.6</v>
      </c>
    </row>
    <row r="28" spans="1:18" s="25" customFormat="1" x14ac:dyDescent="0.2">
      <c r="A28" s="4" t="s">
        <v>25</v>
      </c>
      <c r="B28" s="4" t="s">
        <v>26</v>
      </c>
      <c r="C28" s="32">
        <v>19227236</v>
      </c>
      <c r="D28" s="32">
        <v>19227236</v>
      </c>
      <c r="E28" s="24">
        <v>0</v>
      </c>
      <c r="F28" s="24">
        <v>0</v>
      </c>
      <c r="G28" s="24"/>
      <c r="H28" s="66">
        <v>13962625.9</v>
      </c>
      <c r="I28" s="66"/>
      <c r="J28" s="36"/>
      <c r="K28" s="36"/>
      <c r="L28" s="36"/>
      <c r="M28" s="36"/>
      <c r="N28" s="24"/>
      <c r="O28" s="36"/>
      <c r="P28" s="36"/>
      <c r="Q28" s="24">
        <f t="shared" ref="Q28:Q37" si="5">SUM(E28:P28)</f>
        <v>13962625.9</v>
      </c>
    </row>
    <row r="29" spans="1:18" s="25" customFormat="1" x14ac:dyDescent="0.2">
      <c r="A29" s="4" t="s">
        <v>90</v>
      </c>
      <c r="B29" s="4" t="s">
        <v>91</v>
      </c>
      <c r="C29" s="32">
        <v>20053993</v>
      </c>
      <c r="D29" s="32">
        <v>20053993</v>
      </c>
      <c r="E29" s="24">
        <v>0</v>
      </c>
      <c r="F29" s="24"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>
        <f t="shared" si="5"/>
        <v>0</v>
      </c>
    </row>
    <row r="30" spans="1:18" s="25" customFormat="1" x14ac:dyDescent="0.2">
      <c r="A30" s="4" t="s">
        <v>220</v>
      </c>
      <c r="B30" s="4" t="s">
        <v>221</v>
      </c>
      <c r="C30" s="32">
        <v>20053993</v>
      </c>
      <c r="D30" s="32">
        <v>20053993</v>
      </c>
      <c r="E30" s="24">
        <v>0</v>
      </c>
      <c r="F30" s="24"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>
        <f t="shared" si="5"/>
        <v>0</v>
      </c>
    </row>
    <row r="31" spans="1:18" s="25" customFormat="1" x14ac:dyDescent="0.2">
      <c r="A31" s="4" t="s">
        <v>118</v>
      </c>
      <c r="B31" s="4" t="s">
        <v>120</v>
      </c>
      <c r="C31" s="11">
        <v>0</v>
      </c>
      <c r="D31" s="11">
        <v>0</v>
      </c>
      <c r="E31" s="11">
        <v>0</v>
      </c>
      <c r="F31" s="11"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65"/>
      <c r="Q31" s="24">
        <f t="shared" si="5"/>
        <v>0</v>
      </c>
    </row>
    <row r="32" spans="1:18" s="25" customFormat="1" x14ac:dyDescent="0.2">
      <c r="A32" s="4" t="s">
        <v>119</v>
      </c>
      <c r="B32" s="4" t="s">
        <v>121</v>
      </c>
      <c r="C32" s="11">
        <v>0</v>
      </c>
      <c r="D32" s="11">
        <v>0</v>
      </c>
      <c r="E32" s="11">
        <v>0</v>
      </c>
      <c r="F32" s="11">
        <v>0</v>
      </c>
      <c r="G32" s="11"/>
      <c r="H32" s="11"/>
      <c r="I32" s="11"/>
      <c r="J32" s="11"/>
      <c r="K32" s="11"/>
      <c r="L32" s="11"/>
      <c r="M32" s="11"/>
      <c r="N32" s="11"/>
      <c r="O32" s="11"/>
      <c r="P32" s="36"/>
      <c r="Q32" s="24">
        <f t="shared" si="5"/>
        <v>0</v>
      </c>
    </row>
    <row r="33" spans="1:20" s="25" customFormat="1" x14ac:dyDescent="0.2">
      <c r="A33" s="4" t="s">
        <v>27</v>
      </c>
      <c r="B33" s="4" t="s">
        <v>28</v>
      </c>
      <c r="C33" s="32">
        <f t="shared" ref="C33:H33" si="6">SUM(C34:C37)</f>
        <v>35656603</v>
      </c>
      <c r="D33" s="32">
        <f t="shared" si="6"/>
        <v>35656603</v>
      </c>
      <c r="E33" s="11">
        <f t="shared" si="6"/>
        <v>2656409.35</v>
      </c>
      <c r="F33" s="11">
        <f t="shared" si="6"/>
        <v>2622682.2599999998</v>
      </c>
      <c r="G33" s="11">
        <f t="shared" si="6"/>
        <v>2663013.2499999995</v>
      </c>
      <c r="H33" s="11">
        <f t="shared" si="6"/>
        <v>2633462.4099999997</v>
      </c>
      <c r="I33" s="68"/>
      <c r="J33" s="68"/>
      <c r="K33" s="68"/>
      <c r="L33" s="68"/>
      <c r="M33" s="68"/>
      <c r="N33" s="68"/>
      <c r="O33" s="68"/>
      <c r="P33" s="68"/>
      <c r="Q33" s="24">
        <f>SUM(E33:P33)</f>
        <v>10575567.27</v>
      </c>
      <c r="S33" s="59"/>
    </row>
    <row r="34" spans="1:20" s="25" customFormat="1" x14ac:dyDescent="0.2">
      <c r="A34" s="4" t="s">
        <v>30</v>
      </c>
      <c r="B34" s="4" t="s">
        <v>29</v>
      </c>
      <c r="C34" s="32">
        <v>16426596</v>
      </c>
      <c r="D34" s="32">
        <v>16426596</v>
      </c>
      <c r="E34" s="24">
        <v>1227709.52</v>
      </c>
      <c r="F34" s="24">
        <v>1212412.99</v>
      </c>
      <c r="G34" s="24">
        <v>1230871.5</v>
      </c>
      <c r="H34" s="66">
        <v>1216659.96</v>
      </c>
      <c r="I34" s="68"/>
      <c r="J34" s="24"/>
      <c r="K34" s="67"/>
      <c r="L34" s="68"/>
      <c r="M34" s="24"/>
      <c r="N34" s="24"/>
      <c r="O34" s="24"/>
      <c r="P34" s="24"/>
      <c r="Q34" s="24">
        <f>SUM(E34:P34)</f>
        <v>4887653.97</v>
      </c>
    </row>
    <row r="35" spans="1:20" s="25" customFormat="1" x14ac:dyDescent="0.2">
      <c r="A35" s="4" t="s">
        <v>32</v>
      </c>
      <c r="B35" s="4" t="s">
        <v>31</v>
      </c>
      <c r="C35" s="32">
        <v>16449765</v>
      </c>
      <c r="D35" s="32">
        <v>16449765</v>
      </c>
      <c r="E35" s="24">
        <v>1234075.96</v>
      </c>
      <c r="F35" s="24">
        <v>1214122.98</v>
      </c>
      <c r="G35" s="24">
        <v>1236143.18</v>
      </c>
      <c r="H35" s="66">
        <v>1221911.5900000001</v>
      </c>
      <c r="I35" s="68"/>
      <c r="J35" s="24"/>
      <c r="K35" s="67"/>
      <c r="L35" s="24"/>
      <c r="M35" s="24"/>
      <c r="N35" s="24"/>
      <c r="O35" s="24"/>
      <c r="P35" s="24"/>
      <c r="Q35" s="24">
        <f>SUM(E35:P35)</f>
        <v>4906253.71</v>
      </c>
      <c r="S35" s="59"/>
    </row>
    <row r="36" spans="1:20" s="25" customFormat="1" x14ac:dyDescent="0.2">
      <c r="A36" s="4" t="s">
        <v>34</v>
      </c>
      <c r="B36" s="4" t="s">
        <v>33</v>
      </c>
      <c r="C36" s="32">
        <v>2780242</v>
      </c>
      <c r="D36" s="32">
        <v>2780242</v>
      </c>
      <c r="E36" s="24">
        <v>194623.87</v>
      </c>
      <c r="F36" s="24">
        <v>196146.29</v>
      </c>
      <c r="G36" s="24">
        <v>195998.57</v>
      </c>
      <c r="H36" s="66">
        <v>194890.86</v>
      </c>
      <c r="I36" s="68"/>
      <c r="J36" s="24"/>
      <c r="K36" s="67"/>
      <c r="L36" s="24"/>
      <c r="M36" s="24"/>
      <c r="N36" s="24"/>
      <c r="O36" s="24"/>
      <c r="P36" s="24"/>
      <c r="Q36" s="24">
        <f>SUM(E36:P36)</f>
        <v>781659.59</v>
      </c>
    </row>
    <row r="37" spans="1:20" s="25" customFormat="1" x14ac:dyDescent="0.2">
      <c r="A37" s="4" t="s">
        <v>36</v>
      </c>
      <c r="B37" s="4" t="s">
        <v>35</v>
      </c>
      <c r="C37" s="32">
        <v>0</v>
      </c>
      <c r="D37" s="32">
        <v>0</v>
      </c>
      <c r="E37" s="24">
        <v>0</v>
      </c>
      <c r="F37" s="24"/>
      <c r="G37" s="24"/>
      <c r="H37" s="66"/>
      <c r="I37" s="68"/>
      <c r="J37" s="24"/>
      <c r="K37" s="67"/>
      <c r="L37" s="24"/>
      <c r="M37" s="24"/>
      <c r="N37" s="24"/>
      <c r="O37" s="24"/>
      <c r="P37" s="24"/>
      <c r="Q37" s="24">
        <f t="shared" si="5"/>
        <v>0</v>
      </c>
    </row>
    <row r="38" spans="1:20" s="22" customFormat="1" x14ac:dyDescent="0.2">
      <c r="A38" s="33">
        <v>2.2000000000000002</v>
      </c>
      <c r="B38" s="34" t="s">
        <v>37</v>
      </c>
      <c r="C38" s="35">
        <f>+C39+C66+C51+C46+C53+C57+C64+C71+C83+C98</f>
        <v>971579049</v>
      </c>
      <c r="D38" s="35">
        <f>+D39+D66+D51+D46+D53+D57+D64+D71+D83+D98</f>
        <v>973337259</v>
      </c>
      <c r="E38" s="35">
        <f>+E39+E66+E57+E83</f>
        <v>39560695.210000001</v>
      </c>
      <c r="F38" s="35">
        <f>+F39+F66+F57+F83</f>
        <v>166798296.63000003</v>
      </c>
      <c r="G38" s="35">
        <f>+G39+G66+G83+G47+G98+G57+G51+G65+G71</f>
        <v>140723423.57999998</v>
      </c>
      <c r="H38" s="35">
        <f>+H39+H66+H83+H98+H46+H71+H57</f>
        <v>104576352.41</v>
      </c>
      <c r="I38" s="35">
        <f>+I39+I66+I83+I98+I46+I71+I57</f>
        <v>0</v>
      </c>
      <c r="J38" s="35">
        <f>+J39+J66+J83+J98+J46+J71+J57</f>
        <v>0</v>
      </c>
      <c r="K38" s="35">
        <f>+K39+K66+K83+K98+K46+K71+K57</f>
        <v>0</v>
      </c>
      <c r="L38" s="35">
        <f>+L39+L66+L83+L98+L46+L71+L57+L53</f>
        <v>0</v>
      </c>
      <c r="M38" s="35">
        <f>+M39+M66+M83+M98+M46+M71+M57+M53+M64</f>
        <v>0</v>
      </c>
      <c r="N38" s="35">
        <f>+N39+N66+N83+N98+N46+N71+N57+N53+N64</f>
        <v>0</v>
      </c>
      <c r="O38" s="35">
        <f>+O39+O66+O83+O98+O46+O71+O57+O53+O64</f>
        <v>0</v>
      </c>
      <c r="P38" s="35">
        <f>+P39+P66+P83+P98+P46+P71+P57+P53+P64</f>
        <v>0</v>
      </c>
      <c r="Q38" s="35">
        <f>SUM(E38:P38)</f>
        <v>451658767.83000004</v>
      </c>
      <c r="R38" s="23"/>
      <c r="S38" s="23"/>
    </row>
    <row r="39" spans="1:20" s="25" customFormat="1" x14ac:dyDescent="0.2">
      <c r="A39" s="4" t="s">
        <v>38</v>
      </c>
      <c r="B39" s="4" t="s">
        <v>39</v>
      </c>
      <c r="C39" s="11">
        <f t="shared" ref="C39:H39" si="7">SUM(C40:C45)</f>
        <v>10106376</v>
      </c>
      <c r="D39" s="11">
        <f t="shared" si="7"/>
        <v>11706376</v>
      </c>
      <c r="E39" s="11">
        <f t="shared" si="7"/>
        <v>497359.13999999996</v>
      </c>
      <c r="F39" s="11">
        <f t="shared" si="7"/>
        <v>742268.96000000008</v>
      </c>
      <c r="G39" s="11">
        <f t="shared" si="7"/>
        <v>614860.91</v>
      </c>
      <c r="H39" s="11">
        <f t="shared" si="7"/>
        <v>819101.56999999983</v>
      </c>
      <c r="I39" s="11"/>
      <c r="J39" s="11"/>
      <c r="K39" s="11"/>
      <c r="L39" s="11"/>
      <c r="M39" s="11"/>
      <c r="N39" s="11"/>
      <c r="O39" s="11"/>
      <c r="P39" s="11"/>
      <c r="Q39" s="24">
        <f t="shared" ref="Q39:Q101" si="8">SUM(E39:P39)</f>
        <v>2673590.58</v>
      </c>
      <c r="R39" s="60"/>
      <c r="S39" s="60"/>
      <c r="T39" s="59"/>
    </row>
    <row r="40" spans="1:20" s="25" customFormat="1" ht="15" customHeight="1" x14ac:dyDescent="0.2">
      <c r="A40" s="4" t="s">
        <v>67</v>
      </c>
      <c r="B40" s="4" t="s">
        <v>66</v>
      </c>
      <c r="C40" s="11">
        <v>5307</v>
      </c>
      <c r="D40" s="11">
        <v>5307</v>
      </c>
      <c r="E40" s="24">
        <v>0</v>
      </c>
      <c r="F40" s="24"/>
      <c r="G40" s="24"/>
      <c r="H40" s="24"/>
      <c r="I40" s="66"/>
      <c r="J40" s="24"/>
      <c r="K40" s="24"/>
      <c r="L40" s="24"/>
      <c r="M40" s="24"/>
      <c r="N40" s="24"/>
      <c r="O40" s="24"/>
      <c r="P40" s="36"/>
      <c r="Q40" s="24">
        <f t="shared" si="8"/>
        <v>0</v>
      </c>
    </row>
    <row r="41" spans="1:20" s="25" customFormat="1" x14ac:dyDescent="0.2">
      <c r="A41" s="4" t="s">
        <v>41</v>
      </c>
      <c r="B41" s="4" t="s">
        <v>40</v>
      </c>
      <c r="C41" s="11">
        <v>2217500</v>
      </c>
      <c r="D41" s="11">
        <v>2217500</v>
      </c>
      <c r="E41" s="24">
        <v>61161.34</v>
      </c>
      <c r="F41" s="24">
        <v>153577.9</v>
      </c>
      <c r="G41" s="24">
        <v>112969.02</v>
      </c>
      <c r="H41" s="66">
        <v>108136.45</v>
      </c>
      <c r="I41" s="66"/>
      <c r="J41" s="24"/>
      <c r="K41" s="24"/>
      <c r="L41" s="24"/>
      <c r="M41" s="24"/>
      <c r="N41" s="24"/>
      <c r="O41" s="24"/>
      <c r="P41" s="24"/>
      <c r="Q41" s="24">
        <f t="shared" si="8"/>
        <v>435844.71</v>
      </c>
      <c r="R41" s="59"/>
      <c r="S41" s="59"/>
    </row>
    <row r="42" spans="1:20" s="25" customFormat="1" x14ac:dyDescent="0.2">
      <c r="A42" s="4" t="s">
        <v>43</v>
      </c>
      <c r="B42" s="4" t="s">
        <v>42</v>
      </c>
      <c r="C42" s="11">
        <v>5442530</v>
      </c>
      <c r="D42" s="11">
        <v>5442530</v>
      </c>
      <c r="E42" s="24">
        <v>309911.38</v>
      </c>
      <c r="F42" s="24">
        <v>471234.01</v>
      </c>
      <c r="G42" s="24">
        <v>397088.96</v>
      </c>
      <c r="H42" s="66">
        <v>586864.43999999994</v>
      </c>
      <c r="I42" s="66"/>
      <c r="J42" s="24"/>
      <c r="K42" s="24"/>
      <c r="L42" s="24"/>
      <c r="M42" s="24"/>
      <c r="N42" s="24"/>
      <c r="O42" s="24"/>
      <c r="P42" s="24"/>
      <c r="Q42" s="24">
        <f t="shared" si="8"/>
        <v>1765098.79</v>
      </c>
      <c r="R42" s="59"/>
      <c r="S42" s="59"/>
    </row>
    <row r="43" spans="1:20" s="25" customFormat="1" x14ac:dyDescent="0.2">
      <c r="A43" s="4" t="s">
        <v>44</v>
      </c>
      <c r="B43" s="4" t="s">
        <v>45</v>
      </c>
      <c r="C43" s="11">
        <v>2372560</v>
      </c>
      <c r="D43" s="11">
        <v>2372560</v>
      </c>
      <c r="E43" s="24">
        <v>124039.42</v>
      </c>
      <c r="F43" s="24">
        <v>108029.05</v>
      </c>
      <c r="G43" s="24">
        <v>99114.93</v>
      </c>
      <c r="H43" s="52">
        <v>118412.68</v>
      </c>
      <c r="I43" s="52"/>
      <c r="J43" s="24"/>
      <c r="K43" s="24"/>
      <c r="L43" s="24"/>
      <c r="M43" s="24"/>
      <c r="N43" s="24"/>
      <c r="O43" s="24"/>
      <c r="P43" s="24"/>
      <c r="Q43" s="24">
        <f t="shared" si="8"/>
        <v>449596.08</v>
      </c>
      <c r="S43" s="59"/>
    </row>
    <row r="44" spans="1:20" s="25" customFormat="1" x14ac:dyDescent="0.2">
      <c r="A44" s="4" t="s">
        <v>47</v>
      </c>
      <c r="B44" s="4" t="s">
        <v>46</v>
      </c>
      <c r="C44" s="11">
        <v>32520</v>
      </c>
      <c r="D44" s="11">
        <v>32520</v>
      </c>
      <c r="E44" s="24">
        <v>0</v>
      </c>
      <c r="F44" s="24">
        <v>7056</v>
      </c>
      <c r="G44" s="24">
        <v>3528</v>
      </c>
      <c r="H44" s="24">
        <v>3528</v>
      </c>
      <c r="I44" s="24"/>
      <c r="J44" s="24"/>
      <c r="K44" s="24"/>
      <c r="L44" s="24"/>
      <c r="M44" s="24"/>
      <c r="N44" s="24"/>
      <c r="O44" s="24"/>
      <c r="P44" s="24"/>
      <c r="Q44" s="24">
        <f t="shared" si="8"/>
        <v>14112</v>
      </c>
      <c r="R44" s="59"/>
      <c r="S44" s="59">
        <f>C38-971579049</f>
        <v>0</v>
      </c>
    </row>
    <row r="45" spans="1:20" s="25" customFormat="1" x14ac:dyDescent="0.2">
      <c r="A45" s="4" t="s">
        <v>49</v>
      </c>
      <c r="B45" s="61" t="s">
        <v>48</v>
      </c>
      <c r="C45" s="11">
        <v>35959</v>
      </c>
      <c r="D45" s="11">
        <v>1635959</v>
      </c>
      <c r="E45" s="24">
        <v>2247</v>
      </c>
      <c r="F45" s="24">
        <v>2372</v>
      </c>
      <c r="G45" s="24">
        <v>2160</v>
      </c>
      <c r="H45" s="52">
        <v>2160</v>
      </c>
      <c r="I45" s="52"/>
      <c r="J45" s="24"/>
      <c r="K45" s="24"/>
      <c r="L45" s="24"/>
      <c r="M45" s="24"/>
      <c r="N45" s="24"/>
      <c r="O45" s="24"/>
      <c r="P45" s="24"/>
      <c r="Q45" s="24">
        <f t="shared" si="8"/>
        <v>8939</v>
      </c>
    </row>
    <row r="46" spans="1:20" s="25" customFormat="1" x14ac:dyDescent="0.2">
      <c r="A46" s="4" t="s">
        <v>122</v>
      </c>
      <c r="B46" s="4" t="s">
        <v>130</v>
      </c>
      <c r="C46" s="11">
        <f>C47+C48+C49+C50</f>
        <v>4474750</v>
      </c>
      <c r="D46" s="11">
        <f>D47+D48+D49+D50</f>
        <v>4857750</v>
      </c>
      <c r="E46" s="11">
        <v>0</v>
      </c>
      <c r="F46" s="11">
        <v>0</v>
      </c>
      <c r="G46" s="11"/>
      <c r="H46" s="11">
        <f>SUM(H47:P51)</f>
        <v>32450</v>
      </c>
      <c r="I46" s="11"/>
      <c r="J46" s="11"/>
      <c r="K46" s="11"/>
      <c r="L46" s="11"/>
      <c r="M46" s="11"/>
      <c r="N46" s="11"/>
      <c r="O46" s="11"/>
      <c r="P46" s="11"/>
      <c r="Q46" s="24">
        <f t="shared" si="8"/>
        <v>32450</v>
      </c>
      <c r="R46" s="59"/>
    </row>
    <row r="47" spans="1:20" s="25" customFormat="1" x14ac:dyDescent="0.2">
      <c r="A47" s="4" t="s">
        <v>252</v>
      </c>
      <c r="B47" s="4" t="s">
        <v>253</v>
      </c>
      <c r="C47" s="11">
        <v>1861500</v>
      </c>
      <c r="D47" s="11">
        <v>1729000</v>
      </c>
      <c r="E47" s="11">
        <v>0</v>
      </c>
      <c r="F47" s="11">
        <v>0</v>
      </c>
      <c r="G47" s="11">
        <v>1812480</v>
      </c>
      <c r="H47" s="52"/>
      <c r="I47" s="11"/>
      <c r="J47" s="11"/>
      <c r="K47" s="11"/>
      <c r="L47" s="11"/>
      <c r="M47" s="11"/>
      <c r="N47" s="11"/>
      <c r="O47" s="11"/>
      <c r="P47" s="11"/>
      <c r="Q47" s="24">
        <f t="shared" si="8"/>
        <v>1812480</v>
      </c>
    </row>
    <row r="48" spans="1:20" s="25" customFormat="1" x14ac:dyDescent="0.2">
      <c r="A48" s="4" t="s">
        <v>348</v>
      </c>
      <c r="B48" s="4" t="s">
        <v>347</v>
      </c>
      <c r="C48" s="11">
        <v>2238500</v>
      </c>
      <c r="D48" s="11">
        <v>2238500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4">
        <f t="shared" si="8"/>
        <v>0</v>
      </c>
    </row>
    <row r="49" spans="1:18" s="25" customFormat="1" x14ac:dyDescent="0.2">
      <c r="A49" s="4" t="s">
        <v>254</v>
      </c>
      <c r="B49" s="4" t="s">
        <v>255</v>
      </c>
      <c r="C49" s="11">
        <v>0</v>
      </c>
      <c r="D49" s="11">
        <v>0</v>
      </c>
      <c r="E49" s="11">
        <v>0</v>
      </c>
      <c r="F49" s="11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4">
        <f t="shared" si="8"/>
        <v>0</v>
      </c>
      <c r="R49" s="59"/>
    </row>
    <row r="50" spans="1:18" s="25" customFormat="1" x14ac:dyDescent="0.2">
      <c r="A50" s="4" t="s">
        <v>256</v>
      </c>
      <c r="B50" s="4" t="s">
        <v>257</v>
      </c>
      <c r="C50" s="11">
        <v>374750</v>
      </c>
      <c r="D50" s="11">
        <v>890250</v>
      </c>
      <c r="E50" s="11">
        <v>0</v>
      </c>
      <c r="F50" s="11">
        <v>0</v>
      </c>
      <c r="G50" s="11"/>
      <c r="H50" s="52">
        <v>32450</v>
      </c>
      <c r="I50" s="11"/>
      <c r="J50" s="11"/>
      <c r="K50" s="11"/>
      <c r="L50" s="11"/>
      <c r="M50" s="11"/>
      <c r="N50" s="11"/>
      <c r="O50" s="11"/>
      <c r="P50" s="11"/>
      <c r="Q50" s="24">
        <f t="shared" si="8"/>
        <v>32450</v>
      </c>
    </row>
    <row r="51" spans="1:18" s="25" customFormat="1" x14ac:dyDescent="0.2">
      <c r="A51" s="4" t="s">
        <v>123</v>
      </c>
      <c r="B51" s="4" t="s">
        <v>131</v>
      </c>
      <c r="C51" s="11">
        <f>C52</f>
        <v>1200000</v>
      </c>
      <c r="D51" s="11">
        <f>D52</f>
        <v>1200000</v>
      </c>
      <c r="E51" s="11">
        <v>0</v>
      </c>
      <c r="F51" s="11">
        <v>0</v>
      </c>
      <c r="G51" s="11">
        <f>G55</f>
        <v>35000</v>
      </c>
      <c r="H51" s="11"/>
      <c r="I51" s="11"/>
      <c r="J51" s="11"/>
      <c r="K51" s="11"/>
      <c r="L51" s="11"/>
      <c r="M51" s="11"/>
      <c r="N51" s="11"/>
      <c r="O51" s="11"/>
      <c r="P51" s="11"/>
      <c r="Q51" s="24">
        <f t="shared" si="8"/>
        <v>35000</v>
      </c>
      <c r="R51" s="60"/>
    </row>
    <row r="52" spans="1:18" s="25" customFormat="1" x14ac:dyDescent="0.2">
      <c r="A52" s="4" t="s">
        <v>409</v>
      </c>
      <c r="B52" s="4" t="s">
        <v>408</v>
      </c>
      <c r="C52" s="11">
        <v>1200000</v>
      </c>
      <c r="D52" s="11">
        <v>1200000</v>
      </c>
      <c r="E52" s="11">
        <v>0</v>
      </c>
      <c r="F52" s="11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24">
        <f t="shared" si="8"/>
        <v>0</v>
      </c>
      <c r="R52" s="60"/>
    </row>
    <row r="53" spans="1:18" s="25" customFormat="1" x14ac:dyDescent="0.2">
      <c r="A53" s="4" t="s">
        <v>124</v>
      </c>
      <c r="B53" s="4" t="s">
        <v>132</v>
      </c>
      <c r="C53" s="11">
        <f>C54+C55</f>
        <v>525000</v>
      </c>
      <c r="D53" s="11">
        <f>D54+D55</f>
        <v>525000</v>
      </c>
      <c r="E53" s="11">
        <v>0</v>
      </c>
      <c r="F53" s="11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24">
        <f t="shared" si="8"/>
        <v>0</v>
      </c>
    </row>
    <row r="54" spans="1:18" s="25" customFormat="1" x14ac:dyDescent="0.2">
      <c r="A54" s="4" t="s">
        <v>372</v>
      </c>
      <c r="B54" s="4" t="s">
        <v>373</v>
      </c>
      <c r="C54" s="11">
        <v>400000</v>
      </c>
      <c r="D54" s="11">
        <v>400000</v>
      </c>
      <c r="E54" s="11">
        <v>0</v>
      </c>
      <c r="F54" s="11">
        <v>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24">
        <f t="shared" si="8"/>
        <v>0</v>
      </c>
    </row>
    <row r="55" spans="1:18" s="25" customFormat="1" x14ac:dyDescent="0.2">
      <c r="A55" s="1" t="s">
        <v>349</v>
      </c>
      <c r="B55" s="4" t="s">
        <v>411</v>
      </c>
      <c r="C55" s="11">
        <v>125000</v>
      </c>
      <c r="D55" s="11">
        <v>125000</v>
      </c>
      <c r="E55" s="11">
        <v>0</v>
      </c>
      <c r="F55" s="11">
        <v>0</v>
      </c>
      <c r="G55" s="11">
        <v>35000</v>
      </c>
      <c r="H55" s="11"/>
      <c r="I55" s="11"/>
      <c r="J55" s="11"/>
      <c r="K55" s="11"/>
      <c r="L55" s="11"/>
      <c r="M55" s="11"/>
      <c r="N55" s="11"/>
      <c r="O55" s="11"/>
      <c r="P55" s="11"/>
      <c r="Q55" s="24">
        <f t="shared" si="8"/>
        <v>35000</v>
      </c>
    </row>
    <row r="56" spans="1:18" s="25" customFormat="1" x14ac:dyDescent="0.2">
      <c r="A56" s="1" t="s">
        <v>410</v>
      </c>
      <c r="B56" s="4" t="s">
        <v>350</v>
      </c>
      <c r="C56" s="11">
        <v>0</v>
      </c>
      <c r="D56" s="11">
        <v>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4">
        <f t="shared" si="8"/>
        <v>0</v>
      </c>
    </row>
    <row r="57" spans="1:18" s="25" customFormat="1" x14ac:dyDescent="0.2">
      <c r="A57" s="4" t="s">
        <v>125</v>
      </c>
      <c r="B57" s="4" t="s">
        <v>133</v>
      </c>
      <c r="C57" s="11">
        <f>C58+C60+C61+C62</f>
        <v>16825008</v>
      </c>
      <c r="D57" s="11">
        <f>D58+D60+D61+D62+D59</f>
        <v>16684848</v>
      </c>
      <c r="E57" s="11">
        <f t="shared" ref="E57:F57" si="9">E58+E60+E61+E62+E59</f>
        <v>0</v>
      </c>
      <c r="F57" s="11">
        <f t="shared" si="9"/>
        <v>1560653.12</v>
      </c>
      <c r="G57" s="11">
        <f>G58+G60+G61+G62+G59</f>
        <v>296029.24</v>
      </c>
      <c r="H57" s="11">
        <f>H58+H60+H61+H62+H59</f>
        <v>972672.13</v>
      </c>
      <c r="I57" s="11"/>
      <c r="J57" s="11"/>
      <c r="K57" s="11"/>
      <c r="L57" s="11"/>
      <c r="M57" s="11"/>
      <c r="N57" s="11"/>
      <c r="O57" s="11"/>
      <c r="P57" s="11"/>
      <c r="Q57" s="24">
        <f t="shared" si="8"/>
        <v>2829354.49</v>
      </c>
    </row>
    <row r="58" spans="1:18" s="25" customFormat="1" x14ac:dyDescent="0.2">
      <c r="A58" s="4" t="s">
        <v>258</v>
      </c>
      <c r="B58" s="4" t="s">
        <v>259</v>
      </c>
      <c r="C58" s="11">
        <v>16282008</v>
      </c>
      <c r="D58" s="11">
        <v>16141848</v>
      </c>
      <c r="E58" s="11">
        <v>0</v>
      </c>
      <c r="F58" s="11">
        <v>1560653.12</v>
      </c>
      <c r="G58" s="11">
        <v>296029.24</v>
      </c>
      <c r="H58" s="11">
        <v>972672.13</v>
      </c>
      <c r="I58" s="11"/>
      <c r="J58" s="11"/>
      <c r="K58" s="11"/>
      <c r="L58" s="11"/>
      <c r="M58" s="11"/>
      <c r="N58" s="11"/>
      <c r="O58" s="11"/>
      <c r="P58" s="11"/>
      <c r="Q58" s="24">
        <f t="shared" si="8"/>
        <v>2829354.49</v>
      </c>
    </row>
    <row r="59" spans="1:18" s="25" customFormat="1" x14ac:dyDescent="0.2">
      <c r="A59" s="4" t="s">
        <v>427</v>
      </c>
      <c r="B59" s="4" t="s">
        <v>426</v>
      </c>
      <c r="C59" s="11"/>
      <c r="D59" s="11">
        <v>150000</v>
      </c>
      <c r="E59" s="11">
        <v>0</v>
      </c>
      <c r="F59" s="11">
        <v>0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4">
        <f t="shared" si="8"/>
        <v>0</v>
      </c>
    </row>
    <row r="60" spans="1:18" s="25" customFormat="1" x14ac:dyDescent="0.2">
      <c r="A60" s="4" t="s">
        <v>358</v>
      </c>
      <c r="B60" s="4" t="s">
        <v>359</v>
      </c>
      <c r="C60" s="11">
        <v>150000</v>
      </c>
      <c r="D60" s="11">
        <v>0</v>
      </c>
      <c r="E60" s="11">
        <v>0</v>
      </c>
      <c r="F60" s="11">
        <v>0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4">
        <f t="shared" si="8"/>
        <v>0</v>
      </c>
    </row>
    <row r="61" spans="1:18" s="25" customFormat="1" x14ac:dyDescent="0.2">
      <c r="A61" s="4" t="s">
        <v>357</v>
      </c>
      <c r="B61" s="4" t="s">
        <v>351</v>
      </c>
      <c r="C61" s="11"/>
      <c r="D61" s="11"/>
      <c r="E61" s="11">
        <v>0</v>
      </c>
      <c r="F61" s="11">
        <v>0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4">
        <f t="shared" si="8"/>
        <v>0</v>
      </c>
    </row>
    <row r="62" spans="1:18" s="25" customFormat="1" x14ac:dyDescent="0.2">
      <c r="A62" s="4" t="s">
        <v>412</v>
      </c>
      <c r="B62" s="4" t="s">
        <v>413</v>
      </c>
      <c r="C62" s="11">
        <v>393000</v>
      </c>
      <c r="D62" s="11">
        <v>393000</v>
      </c>
      <c r="E62" s="11">
        <v>0</v>
      </c>
      <c r="F62" s="11">
        <v>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4">
        <f t="shared" si="8"/>
        <v>0</v>
      </c>
    </row>
    <row r="63" spans="1:18" s="25" customFormat="1" ht="33" customHeight="1" x14ac:dyDescent="0.2">
      <c r="A63" s="4" t="s">
        <v>260</v>
      </c>
      <c r="B63" s="4" t="s">
        <v>261</v>
      </c>
      <c r="C63" s="11">
        <v>0</v>
      </c>
      <c r="D63" s="11">
        <v>0</v>
      </c>
      <c r="E63" s="11">
        <v>0</v>
      </c>
      <c r="F63" s="11">
        <v>0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4">
        <f t="shared" si="8"/>
        <v>0</v>
      </c>
    </row>
    <row r="64" spans="1:18" s="25" customFormat="1" x14ac:dyDescent="0.2">
      <c r="A64" s="4" t="s">
        <v>343</v>
      </c>
      <c r="B64" s="4" t="s">
        <v>345</v>
      </c>
      <c r="C64" s="11">
        <f>C65</f>
        <v>9059000</v>
      </c>
      <c r="D64" s="11">
        <f>D65</f>
        <v>9059000</v>
      </c>
      <c r="E64" s="11">
        <v>0</v>
      </c>
      <c r="F64" s="11">
        <v>0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24">
        <f t="shared" si="8"/>
        <v>0</v>
      </c>
    </row>
    <row r="65" spans="1:18" s="25" customFormat="1" x14ac:dyDescent="0.2">
      <c r="A65" s="4" t="s">
        <v>344</v>
      </c>
      <c r="B65" s="4" t="s">
        <v>346</v>
      </c>
      <c r="C65" s="11">
        <v>9059000</v>
      </c>
      <c r="D65" s="11">
        <v>9059000</v>
      </c>
      <c r="E65" s="11">
        <v>0</v>
      </c>
      <c r="F65" s="11">
        <v>0</v>
      </c>
      <c r="G65" s="11">
        <v>615000</v>
      </c>
      <c r="H65" s="11"/>
      <c r="I65" s="66"/>
      <c r="J65" s="11"/>
      <c r="K65" s="11"/>
      <c r="L65" s="11"/>
      <c r="M65" s="11"/>
      <c r="N65" s="11"/>
      <c r="O65" s="11"/>
      <c r="P65" s="11"/>
      <c r="Q65" s="24">
        <f t="shared" si="8"/>
        <v>615000</v>
      </c>
    </row>
    <row r="66" spans="1:18" s="25" customFormat="1" x14ac:dyDescent="0.2">
      <c r="A66" s="4" t="s">
        <v>126</v>
      </c>
      <c r="B66" s="4" t="s">
        <v>134</v>
      </c>
      <c r="C66" s="11">
        <f>+C69+C67+C68+C70</f>
        <v>705773959</v>
      </c>
      <c r="D66" s="11">
        <f>+D69+D67+D68+D70</f>
        <v>705773959</v>
      </c>
      <c r="E66" s="11">
        <f>E67+E68+E69+E70</f>
        <v>39063336.07</v>
      </c>
      <c r="F66" s="11">
        <f>F67+F68+F69+F70</f>
        <v>161272022.18000001</v>
      </c>
      <c r="G66" s="11">
        <f>G67+G68+G69+G70</f>
        <v>100167679.13</v>
      </c>
      <c r="H66" s="11">
        <f>H67+H68+H69+H70</f>
        <v>100659725.08</v>
      </c>
      <c r="I66" s="11"/>
      <c r="J66" s="11"/>
      <c r="K66" s="11"/>
      <c r="L66" s="11"/>
      <c r="M66" s="11"/>
      <c r="N66" s="11"/>
      <c r="O66" s="11"/>
      <c r="P66" s="11"/>
      <c r="Q66" s="24">
        <f t="shared" si="8"/>
        <v>401162762.45999998</v>
      </c>
    </row>
    <row r="67" spans="1:18" s="25" customFormat="1" x14ac:dyDescent="0.2">
      <c r="A67" s="4" t="s">
        <v>382</v>
      </c>
      <c r="B67" s="4" t="s">
        <v>383</v>
      </c>
      <c r="C67" s="11">
        <v>2304259</v>
      </c>
      <c r="D67" s="11">
        <v>2304259</v>
      </c>
      <c r="E67" s="11"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4">
        <f t="shared" si="8"/>
        <v>0</v>
      </c>
    </row>
    <row r="68" spans="1:18" s="25" customFormat="1" x14ac:dyDescent="0.2">
      <c r="A68" s="4" t="s">
        <v>384</v>
      </c>
      <c r="B68" s="4" t="s">
        <v>387</v>
      </c>
      <c r="C68" s="11">
        <v>793710</v>
      </c>
      <c r="D68" s="11">
        <v>793710</v>
      </c>
      <c r="E68" s="11">
        <v>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24">
        <f t="shared" si="8"/>
        <v>0</v>
      </c>
    </row>
    <row r="69" spans="1:18" s="25" customFormat="1" x14ac:dyDescent="0.2">
      <c r="A69" s="4" t="s">
        <v>218</v>
      </c>
      <c r="B69" s="4" t="s">
        <v>219</v>
      </c>
      <c r="C69" s="11">
        <v>702484397</v>
      </c>
      <c r="D69" s="11">
        <v>702484397</v>
      </c>
      <c r="E69" s="11">
        <v>39063336.07</v>
      </c>
      <c r="F69" s="11">
        <v>161272022.18000001</v>
      </c>
      <c r="G69" s="11">
        <v>100167679.13</v>
      </c>
      <c r="H69" s="66">
        <v>100659725.08</v>
      </c>
      <c r="I69" s="66"/>
      <c r="J69" s="11"/>
      <c r="K69" s="11"/>
      <c r="L69" s="11"/>
      <c r="M69" s="11"/>
      <c r="N69" s="11"/>
      <c r="O69" s="11"/>
      <c r="P69" s="11"/>
      <c r="Q69" s="24">
        <f t="shared" si="8"/>
        <v>401162762.45999998</v>
      </c>
      <c r="R69" s="56"/>
    </row>
    <row r="70" spans="1:18" s="25" customFormat="1" x14ac:dyDescent="0.2">
      <c r="A70" s="4" t="s">
        <v>385</v>
      </c>
      <c r="B70" s="4" t="s">
        <v>386</v>
      </c>
      <c r="C70" s="11">
        <v>191593</v>
      </c>
      <c r="D70" s="11">
        <v>191593</v>
      </c>
      <c r="E70" s="11">
        <v>0</v>
      </c>
      <c r="F70" s="11">
        <v>0</v>
      </c>
      <c r="G70" s="11"/>
      <c r="H70" s="66"/>
      <c r="I70" s="66"/>
      <c r="J70" s="11"/>
      <c r="K70" s="11"/>
      <c r="L70" s="11"/>
      <c r="M70" s="11"/>
      <c r="N70" s="11"/>
      <c r="O70" s="11"/>
      <c r="P70" s="11"/>
      <c r="Q70" s="24">
        <f t="shared" si="8"/>
        <v>0</v>
      </c>
      <c r="R70" s="56"/>
    </row>
    <row r="71" spans="1:18" s="25" customFormat="1" ht="30" x14ac:dyDescent="0.2">
      <c r="A71" s="4" t="s">
        <v>127</v>
      </c>
      <c r="B71" s="4" t="s">
        <v>135</v>
      </c>
      <c r="C71" s="11">
        <f>C74+C75+C79+C81</f>
        <v>6695000</v>
      </c>
      <c r="D71" s="11">
        <f>D74+D75+D79+D81+D80+D72+D73</f>
        <v>6635160</v>
      </c>
      <c r="E71" s="11">
        <v>0</v>
      </c>
      <c r="F71" s="11">
        <v>0</v>
      </c>
      <c r="G71" s="11">
        <f>G72+G79</f>
        <v>886302.57000000007</v>
      </c>
      <c r="H71" s="11">
        <f>H72+H79+H81</f>
        <v>600539.37</v>
      </c>
      <c r="I71" s="11"/>
      <c r="J71" s="11"/>
      <c r="K71" s="11"/>
      <c r="L71" s="11"/>
      <c r="M71" s="11"/>
      <c r="N71" s="11"/>
      <c r="O71" s="11"/>
      <c r="P71" s="11"/>
      <c r="Q71" s="24">
        <f t="shared" si="8"/>
        <v>1486841.94</v>
      </c>
    </row>
    <row r="72" spans="1:18" s="25" customFormat="1" ht="35.25" customHeight="1" x14ac:dyDescent="0.2">
      <c r="A72" s="4" t="s">
        <v>232</v>
      </c>
      <c r="B72" s="4" t="s">
        <v>235</v>
      </c>
      <c r="C72" s="11">
        <v>0</v>
      </c>
      <c r="D72" s="72">
        <v>982602.27</v>
      </c>
      <c r="E72" s="11">
        <v>0</v>
      </c>
      <c r="F72" s="11">
        <v>0</v>
      </c>
      <c r="G72" s="11">
        <v>877942.27</v>
      </c>
      <c r="H72" s="66"/>
      <c r="I72" s="11"/>
      <c r="J72" s="11"/>
      <c r="K72" s="11"/>
      <c r="L72" s="11"/>
      <c r="M72" s="11"/>
      <c r="N72" s="11"/>
      <c r="O72" s="11"/>
      <c r="P72" s="11"/>
      <c r="Q72" s="24">
        <f t="shared" si="8"/>
        <v>877942.27</v>
      </c>
      <c r="R72" s="59"/>
    </row>
    <row r="73" spans="1:18" s="25" customFormat="1" ht="35.25" customHeight="1" x14ac:dyDescent="0.2">
      <c r="A73" s="4" t="s">
        <v>428</v>
      </c>
      <c r="B73" s="4" t="s">
        <v>429</v>
      </c>
      <c r="C73" s="11"/>
      <c r="D73" s="72">
        <v>48000</v>
      </c>
      <c r="E73" s="11"/>
      <c r="F73" s="11"/>
      <c r="G73" s="11"/>
      <c r="H73" s="66"/>
      <c r="I73" s="11"/>
      <c r="J73" s="11"/>
      <c r="K73" s="11"/>
      <c r="L73" s="11"/>
      <c r="M73" s="11"/>
      <c r="N73" s="11"/>
      <c r="O73" s="11"/>
      <c r="P73" s="11"/>
      <c r="Q73" s="24"/>
      <c r="R73" s="59"/>
    </row>
    <row r="74" spans="1:18" s="25" customFormat="1" ht="30" x14ac:dyDescent="0.2">
      <c r="A74" s="4" t="s">
        <v>233</v>
      </c>
      <c r="B74" s="4" t="s">
        <v>236</v>
      </c>
      <c r="C74" s="11">
        <v>800000</v>
      </c>
      <c r="D74" s="72">
        <v>0</v>
      </c>
      <c r="E74" s="11">
        <v>0</v>
      </c>
      <c r="F74" s="11"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24">
        <f t="shared" si="8"/>
        <v>0</v>
      </c>
    </row>
    <row r="75" spans="1:18" s="25" customFormat="1" ht="30" x14ac:dyDescent="0.2">
      <c r="A75" s="4" t="s">
        <v>234</v>
      </c>
      <c r="B75" s="4" t="s">
        <v>237</v>
      </c>
      <c r="C75" s="11">
        <v>345000</v>
      </c>
      <c r="D75" s="72">
        <v>345000</v>
      </c>
      <c r="E75" s="11">
        <v>0</v>
      </c>
      <c r="F75" s="11">
        <v>0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24">
        <f t="shared" si="8"/>
        <v>0</v>
      </c>
    </row>
    <row r="76" spans="1:18" s="25" customFormat="1" ht="30" x14ac:dyDescent="0.2">
      <c r="A76" s="4" t="s">
        <v>238</v>
      </c>
      <c r="B76" s="4" t="s">
        <v>245</v>
      </c>
      <c r="C76" s="11">
        <v>0</v>
      </c>
      <c r="D76" s="72">
        <v>0</v>
      </c>
      <c r="E76" s="11">
        <v>0</v>
      </c>
      <c r="F76" s="11">
        <v>0</v>
      </c>
      <c r="G76" s="11"/>
      <c r="H76" s="52"/>
      <c r="I76" s="54"/>
      <c r="J76" s="11"/>
      <c r="K76" s="56"/>
      <c r="L76" s="11"/>
      <c r="M76" s="11"/>
      <c r="N76" s="11"/>
      <c r="O76" s="11"/>
      <c r="P76" s="11"/>
      <c r="Q76" s="24">
        <f t="shared" si="8"/>
        <v>0</v>
      </c>
    </row>
    <row r="77" spans="1:18" s="25" customFormat="1" ht="30" x14ac:dyDescent="0.2">
      <c r="A77" s="4" t="s">
        <v>239</v>
      </c>
      <c r="B77" s="4" t="s">
        <v>246</v>
      </c>
      <c r="C77" s="11">
        <v>0</v>
      </c>
      <c r="D77" s="72">
        <v>0</v>
      </c>
      <c r="E77" s="11">
        <v>0</v>
      </c>
      <c r="F77" s="11">
        <v>0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4">
        <f t="shared" si="8"/>
        <v>0</v>
      </c>
    </row>
    <row r="78" spans="1:18" s="25" customFormat="1" ht="30" x14ac:dyDescent="0.2">
      <c r="A78" s="4" t="s">
        <v>240</v>
      </c>
      <c r="B78" s="4" t="s">
        <v>247</v>
      </c>
      <c r="C78" s="11">
        <v>0</v>
      </c>
      <c r="D78" s="72">
        <v>0</v>
      </c>
      <c r="E78" s="11">
        <v>0</v>
      </c>
      <c r="F78" s="11">
        <v>0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4">
        <f t="shared" si="8"/>
        <v>0</v>
      </c>
    </row>
    <row r="79" spans="1:18" s="63" customFormat="1" ht="30" x14ac:dyDescent="0.25">
      <c r="A79" s="62" t="s">
        <v>241</v>
      </c>
      <c r="B79" s="62" t="s">
        <v>248</v>
      </c>
      <c r="C79" s="11">
        <v>3100000</v>
      </c>
      <c r="D79" s="72">
        <v>2900000</v>
      </c>
      <c r="E79" s="53">
        <v>0</v>
      </c>
      <c r="F79" s="53">
        <v>0</v>
      </c>
      <c r="G79" s="53">
        <v>8360.2999999999993</v>
      </c>
      <c r="H79" s="69">
        <v>519701.11</v>
      </c>
      <c r="I79" s="69"/>
      <c r="J79" s="53"/>
      <c r="K79" s="53"/>
      <c r="L79" s="53"/>
      <c r="M79" s="53"/>
      <c r="N79" s="53"/>
      <c r="O79" s="53"/>
      <c r="P79" s="53"/>
      <c r="Q79" s="24">
        <f t="shared" si="8"/>
        <v>528061.41</v>
      </c>
    </row>
    <row r="80" spans="1:18" s="25" customFormat="1" ht="30" x14ac:dyDescent="0.2">
      <c r="A80" s="4" t="s">
        <v>242</v>
      </c>
      <c r="B80" s="4" t="s">
        <v>249</v>
      </c>
      <c r="C80" s="11">
        <v>0</v>
      </c>
      <c r="D80" s="72">
        <v>670000</v>
      </c>
      <c r="E80" s="11">
        <v>0</v>
      </c>
      <c r="F80" s="11">
        <v>0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4">
        <f t="shared" si="8"/>
        <v>0</v>
      </c>
    </row>
    <row r="81" spans="1:17" s="63" customFormat="1" ht="30" x14ac:dyDescent="0.25">
      <c r="A81" s="62" t="s">
        <v>243</v>
      </c>
      <c r="B81" s="62" t="s">
        <v>250</v>
      </c>
      <c r="C81" s="11">
        <v>2450000</v>
      </c>
      <c r="D81" s="72">
        <v>1689557.73</v>
      </c>
      <c r="E81" s="53">
        <v>0</v>
      </c>
      <c r="F81" s="53">
        <v>0</v>
      </c>
      <c r="G81" s="53"/>
      <c r="H81" s="69">
        <v>80838.259999999995</v>
      </c>
      <c r="I81" s="53"/>
      <c r="J81" s="53"/>
      <c r="K81" s="53"/>
      <c r="L81" s="53"/>
      <c r="M81" s="53"/>
      <c r="N81" s="53"/>
      <c r="O81" s="53"/>
      <c r="P81" s="53"/>
      <c r="Q81" s="24">
        <f t="shared" si="8"/>
        <v>80838.259999999995</v>
      </c>
    </row>
    <row r="82" spans="1:17" s="25" customFormat="1" ht="30" x14ac:dyDescent="0.2">
      <c r="A82" s="4" t="s">
        <v>244</v>
      </c>
      <c r="B82" s="4" t="s">
        <v>251</v>
      </c>
      <c r="C82" s="11">
        <v>0</v>
      </c>
      <c r="D82" s="11">
        <v>0</v>
      </c>
      <c r="E82" s="11">
        <v>0</v>
      </c>
      <c r="F82" s="11">
        <v>0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24">
        <f t="shared" si="8"/>
        <v>0</v>
      </c>
    </row>
    <row r="83" spans="1:17" s="25" customFormat="1" x14ac:dyDescent="0.2">
      <c r="A83" s="4" t="s">
        <v>128</v>
      </c>
      <c r="B83" s="4" t="s">
        <v>136</v>
      </c>
      <c r="C83" s="11">
        <f>C84+C85+C86+C87+C89+C90+C91+C92+C93+C94+C95+C96</f>
        <v>204508956</v>
      </c>
      <c r="D83" s="11">
        <f>D84+D85+D86+D87+D89+D90+D91+D92+D93+D94+D95+D96</f>
        <v>204975686</v>
      </c>
      <c r="E83" s="11">
        <f>E84+E85+E91+E94</f>
        <v>0</v>
      </c>
      <c r="F83" s="11">
        <f>F84+F85+F91+F94+F90+F95</f>
        <v>3223352.37</v>
      </c>
      <c r="G83" s="11">
        <f>G84+G85+G91+G94+G90+G95+G89</f>
        <v>36275421.729999997</v>
      </c>
      <c r="H83" s="11">
        <f>H84+H85+H91+H94+H90+H95+H89+H93</f>
        <v>471977.78</v>
      </c>
      <c r="I83" s="11"/>
      <c r="J83" s="11"/>
      <c r="K83" s="11"/>
      <c r="L83" s="11"/>
      <c r="M83" s="11"/>
      <c r="N83" s="11"/>
      <c r="O83" s="11"/>
      <c r="P83" s="11"/>
      <c r="Q83" s="24">
        <f t="shared" si="8"/>
        <v>39970751.879999995</v>
      </c>
    </row>
    <row r="84" spans="1:17" s="25" customFormat="1" x14ac:dyDescent="0.2">
      <c r="A84" s="4" t="s">
        <v>360</v>
      </c>
      <c r="B84" s="4" t="s">
        <v>363</v>
      </c>
      <c r="C84" s="11">
        <v>169512976</v>
      </c>
      <c r="D84" s="11">
        <v>167963110</v>
      </c>
      <c r="E84" s="11">
        <v>0</v>
      </c>
      <c r="F84" s="11">
        <v>1740573.21</v>
      </c>
      <c r="G84" s="11">
        <v>35399623.789999999</v>
      </c>
      <c r="H84" s="11"/>
      <c r="I84" s="11"/>
      <c r="J84" s="11"/>
      <c r="K84" s="11"/>
      <c r="L84" s="11"/>
      <c r="M84" s="11"/>
      <c r="N84" s="11"/>
      <c r="O84" s="11"/>
      <c r="P84" s="11"/>
      <c r="Q84" s="24">
        <f t="shared" si="8"/>
        <v>37140197</v>
      </c>
    </row>
    <row r="85" spans="1:17" s="25" customFormat="1" x14ac:dyDescent="0.2">
      <c r="A85" s="4" t="s">
        <v>361</v>
      </c>
      <c r="B85" s="4" t="s">
        <v>362</v>
      </c>
      <c r="C85" s="11">
        <v>3000000</v>
      </c>
      <c r="D85" s="11">
        <v>3000000</v>
      </c>
      <c r="E85" s="11">
        <v>0</v>
      </c>
      <c r="F85" s="11">
        <v>148290.48000000001</v>
      </c>
      <c r="G85" s="11">
        <v>376429.68</v>
      </c>
      <c r="H85" s="11">
        <v>162549.18</v>
      </c>
      <c r="I85" s="11"/>
      <c r="J85" s="11"/>
      <c r="K85" s="11"/>
      <c r="L85" s="11"/>
      <c r="M85" s="11"/>
      <c r="N85" s="11"/>
      <c r="O85" s="11"/>
      <c r="P85" s="11"/>
      <c r="Q85" s="24">
        <f t="shared" si="8"/>
        <v>687269.34000000008</v>
      </c>
    </row>
    <row r="86" spans="1:17" s="25" customFormat="1" x14ac:dyDescent="0.2">
      <c r="A86" s="4" t="s">
        <v>262</v>
      </c>
      <c r="B86" s="4" t="s">
        <v>263</v>
      </c>
      <c r="C86" s="11">
        <v>1200000</v>
      </c>
      <c r="D86" s="11">
        <v>1200000</v>
      </c>
      <c r="E86" s="11">
        <v>0</v>
      </c>
      <c r="F86" s="11">
        <v>0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24">
        <f t="shared" si="8"/>
        <v>0</v>
      </c>
    </row>
    <row r="87" spans="1:17" s="25" customFormat="1" x14ac:dyDescent="0.2">
      <c r="A87" s="4" t="s">
        <v>264</v>
      </c>
      <c r="B87" s="4" t="s">
        <v>265</v>
      </c>
      <c r="C87" s="11">
        <v>1305980</v>
      </c>
      <c r="D87" s="11">
        <v>1231200</v>
      </c>
      <c r="E87" s="11">
        <v>0</v>
      </c>
      <c r="F87" s="11">
        <v>0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24">
        <f t="shared" si="8"/>
        <v>0</v>
      </c>
    </row>
    <row r="88" spans="1:17" s="25" customFormat="1" x14ac:dyDescent="0.2">
      <c r="A88" s="4" t="s">
        <v>266</v>
      </c>
      <c r="B88" s="4" t="s">
        <v>267</v>
      </c>
      <c r="C88" s="11">
        <v>0</v>
      </c>
      <c r="D88" s="11">
        <v>0</v>
      </c>
      <c r="E88" s="11">
        <v>0</v>
      </c>
      <c r="F88" s="11">
        <v>0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24">
        <f t="shared" si="8"/>
        <v>0</v>
      </c>
    </row>
    <row r="89" spans="1:17" s="25" customFormat="1" x14ac:dyDescent="0.2">
      <c r="A89" s="4" t="s">
        <v>268</v>
      </c>
      <c r="B89" s="4" t="s">
        <v>269</v>
      </c>
      <c r="C89" s="11">
        <v>127000</v>
      </c>
      <c r="D89" s="11">
        <v>127000</v>
      </c>
      <c r="E89" s="11">
        <v>0</v>
      </c>
      <c r="F89" s="11">
        <v>0</v>
      </c>
      <c r="G89" s="11">
        <v>70800</v>
      </c>
      <c r="H89" s="66"/>
      <c r="I89" s="66"/>
      <c r="J89" s="11"/>
      <c r="K89" s="11"/>
      <c r="L89" s="11"/>
      <c r="M89" s="11"/>
      <c r="N89" s="11"/>
      <c r="O89" s="11"/>
      <c r="P89" s="11"/>
      <c r="Q89" s="24">
        <f t="shared" si="8"/>
        <v>70800</v>
      </c>
    </row>
    <row r="90" spans="1:17" s="25" customFormat="1" x14ac:dyDescent="0.2">
      <c r="A90" s="4" t="s">
        <v>374</v>
      </c>
      <c r="B90" s="4" t="s">
        <v>375</v>
      </c>
      <c r="C90" s="11">
        <v>250000</v>
      </c>
      <c r="D90" s="11">
        <v>270000</v>
      </c>
      <c r="E90" s="11">
        <v>0</v>
      </c>
      <c r="F90" s="11">
        <v>0</v>
      </c>
      <c r="G90" s="11"/>
      <c r="H90" s="66"/>
      <c r="I90" s="66"/>
      <c r="J90" s="11"/>
      <c r="K90" s="11"/>
      <c r="L90" s="11"/>
      <c r="M90" s="11"/>
      <c r="N90" s="11"/>
      <c r="O90" s="11"/>
      <c r="P90" s="11"/>
      <c r="Q90" s="24">
        <f t="shared" si="8"/>
        <v>0</v>
      </c>
    </row>
    <row r="91" spans="1:17" s="25" customFormat="1" x14ac:dyDescent="0.2">
      <c r="A91" s="4" t="s">
        <v>270</v>
      </c>
      <c r="B91" s="4" t="s">
        <v>271</v>
      </c>
      <c r="C91" s="11">
        <v>1834000</v>
      </c>
      <c r="D91" s="11">
        <v>1834000</v>
      </c>
      <c r="E91" s="11">
        <v>0</v>
      </c>
      <c r="F91" s="11">
        <v>0</v>
      </c>
      <c r="G91" s="11">
        <v>398152.14</v>
      </c>
      <c r="H91" s="11"/>
      <c r="I91" s="11"/>
      <c r="J91" s="11"/>
      <c r="K91" s="11"/>
      <c r="L91" s="11"/>
      <c r="M91" s="11"/>
      <c r="N91" s="11"/>
      <c r="O91" s="11"/>
      <c r="P91" s="11"/>
      <c r="Q91" s="24">
        <f t="shared" si="8"/>
        <v>398152.14</v>
      </c>
    </row>
    <row r="92" spans="1:17" s="25" customFormat="1" x14ac:dyDescent="0.2">
      <c r="A92" s="4" t="s">
        <v>272</v>
      </c>
      <c r="B92" s="4" t="s">
        <v>273</v>
      </c>
      <c r="C92" s="11">
        <v>8140000</v>
      </c>
      <c r="D92" s="11">
        <v>8140000</v>
      </c>
      <c r="E92" s="11">
        <v>0</v>
      </c>
      <c r="F92" s="11">
        <v>0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24">
        <f t="shared" si="8"/>
        <v>0</v>
      </c>
    </row>
    <row r="93" spans="1:17" s="25" customFormat="1" x14ac:dyDescent="0.2">
      <c r="A93" s="4" t="s">
        <v>274</v>
      </c>
      <c r="B93" s="4" t="s">
        <v>275</v>
      </c>
      <c r="C93" s="11">
        <v>4500000</v>
      </c>
      <c r="D93" s="11">
        <v>4500000</v>
      </c>
      <c r="E93" s="11">
        <v>0</v>
      </c>
      <c r="F93" s="11">
        <v>0</v>
      </c>
      <c r="G93" s="11"/>
      <c r="H93" s="11">
        <v>280000</v>
      </c>
      <c r="I93" s="66"/>
      <c r="J93" s="11"/>
      <c r="K93" s="11"/>
      <c r="L93" s="11"/>
      <c r="M93" s="11"/>
      <c r="N93" s="11"/>
      <c r="O93" s="11"/>
      <c r="P93" s="11"/>
      <c r="Q93" s="24">
        <f t="shared" si="8"/>
        <v>280000</v>
      </c>
    </row>
    <row r="94" spans="1:17" s="25" customFormat="1" x14ac:dyDescent="0.2">
      <c r="A94" s="4" t="s">
        <v>276</v>
      </c>
      <c r="B94" s="4" t="s">
        <v>277</v>
      </c>
      <c r="C94" s="11">
        <v>5300000</v>
      </c>
      <c r="D94" s="11">
        <v>7371376</v>
      </c>
      <c r="E94" s="11">
        <v>0</v>
      </c>
      <c r="F94" s="11">
        <v>34374.97</v>
      </c>
      <c r="G94" s="11">
        <v>30416.12</v>
      </c>
      <c r="H94" s="11">
        <v>29428.6</v>
      </c>
      <c r="I94" s="66"/>
      <c r="J94" s="11"/>
      <c r="K94" s="11"/>
      <c r="L94" s="11"/>
      <c r="M94" s="11"/>
      <c r="N94" s="11"/>
      <c r="O94" s="11"/>
      <c r="P94" s="11"/>
      <c r="Q94" s="24">
        <f t="shared" si="8"/>
        <v>94219.69</v>
      </c>
    </row>
    <row r="95" spans="1:17" s="25" customFormat="1" x14ac:dyDescent="0.2">
      <c r="A95" s="4" t="s">
        <v>278</v>
      </c>
      <c r="B95" s="4" t="s">
        <v>279</v>
      </c>
      <c r="C95" s="11">
        <v>9224000</v>
      </c>
      <c r="D95" s="11">
        <v>9224000</v>
      </c>
      <c r="E95" s="11">
        <v>0</v>
      </c>
      <c r="F95" s="11">
        <v>1300113.71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24">
        <f t="shared" si="8"/>
        <v>1300113.71</v>
      </c>
    </row>
    <row r="96" spans="1:17" s="25" customFormat="1" x14ac:dyDescent="0.2">
      <c r="A96" s="4" t="s">
        <v>414</v>
      </c>
      <c r="B96" s="4" t="s">
        <v>415</v>
      </c>
      <c r="C96" s="11">
        <v>115000</v>
      </c>
      <c r="D96" s="11">
        <v>115000</v>
      </c>
      <c r="E96" s="11">
        <v>0</v>
      </c>
      <c r="F96" s="11">
        <v>0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4">
        <f t="shared" si="8"/>
        <v>0</v>
      </c>
    </row>
    <row r="97" spans="1:19" s="25" customFormat="1" x14ac:dyDescent="0.2">
      <c r="A97" s="4" t="s">
        <v>393</v>
      </c>
      <c r="B97" s="4" t="s">
        <v>394</v>
      </c>
      <c r="C97" s="11"/>
      <c r="D97" s="11"/>
      <c r="E97" s="11">
        <v>0</v>
      </c>
      <c r="F97" s="11">
        <v>0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4">
        <f t="shared" si="8"/>
        <v>0</v>
      </c>
    </row>
    <row r="98" spans="1:19" s="25" customFormat="1" x14ac:dyDescent="0.2">
      <c r="A98" s="4" t="s">
        <v>129</v>
      </c>
      <c r="B98" s="4" t="s">
        <v>137</v>
      </c>
      <c r="C98" s="11">
        <f>C99+C101</f>
        <v>12411000</v>
      </c>
      <c r="D98" s="11">
        <f>D99+D101+D100</f>
        <v>11919480</v>
      </c>
      <c r="E98" s="11">
        <v>0</v>
      </c>
      <c r="F98" s="11">
        <v>0</v>
      </c>
      <c r="G98" s="11">
        <f>G101</f>
        <v>20650</v>
      </c>
      <c r="H98" s="11">
        <f>H101+H100</f>
        <v>1019886.48</v>
      </c>
      <c r="I98" s="11"/>
      <c r="J98" s="11"/>
      <c r="K98" s="11"/>
      <c r="L98" s="11"/>
      <c r="M98" s="11"/>
      <c r="N98" s="11"/>
      <c r="O98" s="11"/>
      <c r="P98" s="11"/>
      <c r="Q98" s="24">
        <f t="shared" si="8"/>
        <v>1040536.48</v>
      </c>
    </row>
    <row r="99" spans="1:19" s="25" customFormat="1" x14ac:dyDescent="0.2">
      <c r="A99" s="4" t="s">
        <v>416</v>
      </c>
      <c r="B99" s="4" t="s">
        <v>417</v>
      </c>
      <c r="C99" s="11">
        <v>1500</v>
      </c>
      <c r="D99" s="72">
        <v>1500</v>
      </c>
      <c r="E99" s="11">
        <v>0</v>
      </c>
      <c r="F99" s="11">
        <v>0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4">
        <f t="shared" si="8"/>
        <v>0</v>
      </c>
    </row>
    <row r="100" spans="1:19" s="25" customFormat="1" x14ac:dyDescent="0.2">
      <c r="A100" s="4" t="s">
        <v>280</v>
      </c>
      <c r="B100" s="4" t="s">
        <v>281</v>
      </c>
      <c r="C100" s="11">
        <v>0</v>
      </c>
      <c r="D100" s="72">
        <v>3141270</v>
      </c>
      <c r="E100" s="11">
        <v>0</v>
      </c>
      <c r="F100" s="11">
        <v>0</v>
      </c>
      <c r="G100" s="11"/>
      <c r="H100" s="66">
        <v>890086.48</v>
      </c>
      <c r="I100" s="11"/>
      <c r="J100" s="11"/>
      <c r="K100" s="11"/>
      <c r="L100" s="11"/>
      <c r="M100" s="11"/>
      <c r="N100" s="11"/>
      <c r="O100" s="11"/>
      <c r="P100" s="11"/>
      <c r="Q100" s="24">
        <f t="shared" si="8"/>
        <v>890086.48</v>
      </c>
    </row>
    <row r="101" spans="1:19" s="25" customFormat="1" x14ac:dyDescent="0.2">
      <c r="A101" s="4" t="s">
        <v>282</v>
      </c>
      <c r="B101" s="4" t="s">
        <v>283</v>
      </c>
      <c r="C101" s="11">
        <v>12409500</v>
      </c>
      <c r="D101" s="72">
        <v>8776710</v>
      </c>
      <c r="E101" s="11">
        <v>0</v>
      </c>
      <c r="F101" s="11">
        <v>0</v>
      </c>
      <c r="G101" s="11">
        <v>20650</v>
      </c>
      <c r="H101" s="11">
        <v>129800</v>
      </c>
      <c r="I101" s="11"/>
      <c r="J101" s="11"/>
      <c r="K101" s="11"/>
      <c r="L101" s="11"/>
      <c r="M101" s="11"/>
      <c r="N101" s="11"/>
      <c r="O101" s="11"/>
      <c r="P101" s="11"/>
      <c r="Q101" s="24">
        <f t="shared" si="8"/>
        <v>150450</v>
      </c>
    </row>
    <row r="102" spans="1:19" s="22" customFormat="1" x14ac:dyDescent="0.2">
      <c r="A102" s="33">
        <v>2.2999999999999998</v>
      </c>
      <c r="B102" s="34" t="s">
        <v>50</v>
      </c>
      <c r="C102" s="35">
        <f>+C126+C115+C135+C107+C110+C120+C103</f>
        <v>37330198</v>
      </c>
      <c r="D102" s="35">
        <f>D103+D107+D110+D115+D117+D126+D135+D120</f>
        <v>35179988</v>
      </c>
      <c r="E102" s="35">
        <f>+E103+E107+E110+E120+E126+E134+E135+E115</f>
        <v>508700</v>
      </c>
      <c r="F102" s="35">
        <f>+F103+F107+F110+F120+F126+F134+F135+F115</f>
        <v>518400</v>
      </c>
      <c r="G102" s="35">
        <f>G103+G126+G136</f>
        <v>570888.22</v>
      </c>
      <c r="H102" s="35">
        <f>+H103+H107+H110+H120+H126+H134+H135+H115+H117</f>
        <v>3919626.74</v>
      </c>
      <c r="I102" s="35">
        <f t="shared" ref="I102:M102" si="10">+I103+I107+I110+I120+I126+I134+I135+I115+I117</f>
        <v>0</v>
      </c>
      <c r="J102" s="35">
        <f t="shared" si="10"/>
        <v>0</v>
      </c>
      <c r="K102" s="35">
        <f t="shared" si="10"/>
        <v>0</v>
      </c>
      <c r="L102" s="35">
        <f t="shared" si="10"/>
        <v>0</v>
      </c>
      <c r="M102" s="35">
        <f t="shared" si="10"/>
        <v>0</v>
      </c>
      <c r="N102" s="35">
        <f>+N103+N107+N110+N120+N126+N134+N135+N115+N117+N109</f>
        <v>0</v>
      </c>
      <c r="O102" s="35">
        <f>+O103+O107+O110+O120+O126+O134+O135+O115+O117</f>
        <v>0</v>
      </c>
      <c r="P102" s="35">
        <f>+P103+P107+P110+P120+P126+P134+P135+P115+P117+P112+P113+P116+P118</f>
        <v>0</v>
      </c>
      <c r="Q102" s="35">
        <f>SUM(E102:P102)</f>
        <v>5517614.96</v>
      </c>
      <c r="R102" s="23"/>
      <c r="S102" s="23"/>
    </row>
    <row r="103" spans="1:19" s="25" customFormat="1" x14ac:dyDescent="0.2">
      <c r="A103" s="4" t="s">
        <v>138</v>
      </c>
      <c r="B103" s="73" t="s">
        <v>139</v>
      </c>
      <c r="C103" s="72">
        <f>+C106+C104+C105</f>
        <v>821000</v>
      </c>
      <c r="D103" s="11">
        <f>+D106+D104+D105</f>
        <v>1390620</v>
      </c>
      <c r="E103" s="24">
        <v>0</v>
      </c>
      <c r="F103" s="24">
        <v>0</v>
      </c>
      <c r="G103" s="24">
        <f>G108</f>
        <v>30680</v>
      </c>
      <c r="H103" s="24">
        <f>H108+H104+H106</f>
        <v>146762.5</v>
      </c>
      <c r="I103" s="24"/>
      <c r="J103" s="24"/>
      <c r="K103" s="11"/>
      <c r="L103" s="11"/>
      <c r="M103" s="11"/>
      <c r="N103" s="11"/>
      <c r="O103" s="11"/>
      <c r="P103" s="11"/>
      <c r="Q103" s="24">
        <f t="shared" ref="Q103:Q149" si="11">SUM(E103:P103)</f>
        <v>177442.5</v>
      </c>
      <c r="S103" s="59"/>
    </row>
    <row r="104" spans="1:19" s="25" customFormat="1" x14ac:dyDescent="0.2">
      <c r="A104" s="4" t="s">
        <v>284</v>
      </c>
      <c r="B104" s="73" t="s">
        <v>285</v>
      </c>
      <c r="C104" s="72">
        <v>0</v>
      </c>
      <c r="D104" s="11">
        <v>1044020</v>
      </c>
      <c r="E104" s="24">
        <v>0</v>
      </c>
      <c r="F104" s="24">
        <v>0</v>
      </c>
      <c r="G104" s="24"/>
      <c r="H104" s="24">
        <v>112100</v>
      </c>
      <c r="I104" s="24"/>
      <c r="J104" s="24"/>
      <c r="K104" s="11"/>
      <c r="L104" s="11"/>
      <c r="M104" s="11"/>
      <c r="N104" s="11"/>
      <c r="O104" s="11"/>
      <c r="P104" s="11"/>
      <c r="Q104" s="24">
        <f t="shared" si="11"/>
        <v>112100</v>
      </c>
      <c r="R104" s="59"/>
    </row>
    <row r="105" spans="1:19" s="25" customFormat="1" x14ac:dyDescent="0.2">
      <c r="A105" s="4" t="s">
        <v>395</v>
      </c>
      <c r="B105" s="73" t="s">
        <v>396</v>
      </c>
      <c r="C105" s="72">
        <v>500000</v>
      </c>
      <c r="D105" s="11">
        <v>25000</v>
      </c>
      <c r="E105" s="24">
        <v>0</v>
      </c>
      <c r="F105" s="24">
        <v>0</v>
      </c>
      <c r="G105" s="24"/>
      <c r="H105" s="24"/>
      <c r="I105" s="24"/>
      <c r="J105" s="24"/>
      <c r="K105" s="11"/>
      <c r="L105" s="11"/>
      <c r="M105" s="11"/>
      <c r="N105" s="11"/>
      <c r="O105" s="11"/>
      <c r="P105" s="11"/>
      <c r="Q105" s="24">
        <f t="shared" si="11"/>
        <v>0</v>
      </c>
      <c r="R105" s="59"/>
      <c r="S105" s="59"/>
    </row>
    <row r="106" spans="1:19" s="25" customFormat="1" x14ac:dyDescent="0.2">
      <c r="A106" s="4" t="s">
        <v>286</v>
      </c>
      <c r="B106" s="73" t="s">
        <v>287</v>
      </c>
      <c r="C106" s="72">
        <v>321000</v>
      </c>
      <c r="D106" s="11">
        <v>321600</v>
      </c>
      <c r="E106" s="24">
        <v>0</v>
      </c>
      <c r="F106" s="24">
        <v>0</v>
      </c>
      <c r="G106" s="24"/>
      <c r="H106" s="66">
        <v>34662.5</v>
      </c>
      <c r="I106" s="66"/>
      <c r="J106" s="24"/>
      <c r="K106" s="11"/>
      <c r="L106" s="11"/>
      <c r="M106" s="11"/>
      <c r="N106" s="11"/>
      <c r="O106" s="11"/>
      <c r="P106" s="11"/>
      <c r="Q106" s="24">
        <f t="shared" si="11"/>
        <v>34662.5</v>
      </c>
      <c r="R106" s="60"/>
    </row>
    <row r="107" spans="1:19" s="25" customFormat="1" x14ac:dyDescent="0.2">
      <c r="A107" s="4" t="s">
        <v>69</v>
      </c>
      <c r="B107" s="73" t="s">
        <v>68</v>
      </c>
      <c r="C107" s="72">
        <f>+C109+C108</f>
        <v>1720500</v>
      </c>
      <c r="D107" s="11">
        <f>+D109+D108</f>
        <v>1713000</v>
      </c>
      <c r="E107" s="24">
        <v>0</v>
      </c>
      <c r="F107" s="24">
        <v>0</v>
      </c>
      <c r="G107" s="24">
        <f>G108</f>
        <v>30680</v>
      </c>
      <c r="H107" s="24">
        <f>H108</f>
        <v>0</v>
      </c>
      <c r="I107" s="24"/>
      <c r="J107" s="24"/>
      <c r="K107" s="24"/>
      <c r="L107" s="24"/>
      <c r="M107" s="24"/>
      <c r="N107" s="24"/>
      <c r="O107" s="24"/>
      <c r="P107" s="24"/>
      <c r="Q107" s="24">
        <f t="shared" si="11"/>
        <v>30680</v>
      </c>
    </row>
    <row r="108" spans="1:19" s="25" customFormat="1" x14ac:dyDescent="0.2">
      <c r="A108" s="4" t="s">
        <v>222</v>
      </c>
      <c r="B108" s="73" t="s">
        <v>223</v>
      </c>
      <c r="C108" s="72">
        <v>51000</v>
      </c>
      <c r="D108" s="11">
        <v>38500</v>
      </c>
      <c r="E108" s="24">
        <v>0</v>
      </c>
      <c r="F108" s="24">
        <v>0</v>
      </c>
      <c r="G108" s="24">
        <v>30680</v>
      </c>
      <c r="H108" s="24"/>
      <c r="I108" s="24"/>
      <c r="J108" s="24"/>
      <c r="K108" s="67"/>
      <c r="L108" s="11"/>
      <c r="M108" s="24"/>
      <c r="N108" s="11"/>
      <c r="O108" s="11"/>
      <c r="P108" s="24"/>
      <c r="Q108" s="24">
        <f t="shared" si="11"/>
        <v>30680</v>
      </c>
    </row>
    <row r="109" spans="1:19" s="25" customFormat="1" x14ac:dyDescent="0.2">
      <c r="A109" s="4" t="s">
        <v>71</v>
      </c>
      <c r="B109" s="73" t="s">
        <v>70</v>
      </c>
      <c r="C109" s="72">
        <v>1669500</v>
      </c>
      <c r="D109" s="11">
        <v>1674500</v>
      </c>
      <c r="E109" s="24">
        <v>0</v>
      </c>
      <c r="F109" s="24">
        <v>0</v>
      </c>
      <c r="G109" s="24"/>
      <c r="H109" s="66"/>
      <c r="I109" s="24"/>
      <c r="J109" s="24"/>
      <c r="K109" s="11"/>
      <c r="L109" s="11"/>
      <c r="M109" s="11"/>
      <c r="N109" s="24"/>
      <c r="O109" s="24"/>
      <c r="P109" s="24"/>
      <c r="Q109" s="24">
        <f t="shared" si="11"/>
        <v>0</v>
      </c>
    </row>
    <row r="110" spans="1:19" s="25" customFormat="1" x14ac:dyDescent="0.2">
      <c r="A110" s="4" t="s">
        <v>140</v>
      </c>
      <c r="B110" s="73" t="s">
        <v>141</v>
      </c>
      <c r="C110" s="72">
        <f>+C112+C113+C114+C111</f>
        <v>3982880</v>
      </c>
      <c r="D110" s="11">
        <f>+D112+D113+D114+D111</f>
        <v>3941880</v>
      </c>
      <c r="E110" s="11">
        <v>0</v>
      </c>
      <c r="F110" s="11">
        <v>0</v>
      </c>
      <c r="G110" s="11"/>
      <c r="H110" s="11">
        <f>H111</f>
        <v>74192.710000000006</v>
      </c>
      <c r="I110" s="11"/>
      <c r="J110" s="11"/>
      <c r="K110" s="11"/>
      <c r="L110" s="11"/>
      <c r="M110" s="11"/>
      <c r="N110" s="11"/>
      <c r="O110" s="11"/>
      <c r="P110" s="11"/>
      <c r="Q110" s="24">
        <f t="shared" si="11"/>
        <v>74192.710000000006</v>
      </c>
    </row>
    <row r="111" spans="1:19" s="25" customFormat="1" x14ac:dyDescent="0.2">
      <c r="A111" s="4" t="s">
        <v>288</v>
      </c>
      <c r="B111" s="73" t="s">
        <v>289</v>
      </c>
      <c r="C111" s="72">
        <v>678200</v>
      </c>
      <c r="D111" s="11">
        <v>678200</v>
      </c>
      <c r="E111" s="11">
        <v>0</v>
      </c>
      <c r="F111" s="11">
        <v>0</v>
      </c>
      <c r="G111" s="11"/>
      <c r="H111" s="11">
        <v>74192.710000000006</v>
      </c>
      <c r="I111" s="11"/>
      <c r="J111" s="11"/>
      <c r="K111" s="11"/>
      <c r="L111" s="11"/>
      <c r="M111" s="11"/>
      <c r="N111" s="11"/>
      <c r="O111" s="11"/>
      <c r="P111" s="11"/>
      <c r="Q111" s="24">
        <f t="shared" si="11"/>
        <v>74192.710000000006</v>
      </c>
      <c r="R111" s="59"/>
    </row>
    <row r="112" spans="1:19" s="25" customFormat="1" x14ac:dyDescent="0.2">
      <c r="A112" s="4" t="s">
        <v>224</v>
      </c>
      <c r="B112" s="73" t="s">
        <v>225</v>
      </c>
      <c r="C112" s="72">
        <v>3289680</v>
      </c>
      <c r="D112" s="11">
        <v>3224680</v>
      </c>
      <c r="E112" s="11">
        <v>0</v>
      </c>
      <c r="F112" s="11">
        <v>0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24">
        <f t="shared" si="11"/>
        <v>0</v>
      </c>
    </row>
    <row r="113" spans="1:19" s="25" customFormat="1" x14ac:dyDescent="0.2">
      <c r="A113" s="4" t="s">
        <v>364</v>
      </c>
      <c r="B113" s="73" t="s">
        <v>365</v>
      </c>
      <c r="C113" s="72">
        <v>15000</v>
      </c>
      <c r="D113" s="11">
        <v>39000</v>
      </c>
      <c r="E113" s="11">
        <v>0</v>
      </c>
      <c r="F113" s="11">
        <v>0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24">
        <f t="shared" si="11"/>
        <v>0</v>
      </c>
      <c r="S113" s="25" t="s">
        <v>370</v>
      </c>
    </row>
    <row r="114" spans="1:19" s="25" customFormat="1" x14ac:dyDescent="0.2">
      <c r="A114" s="4" t="s">
        <v>397</v>
      </c>
      <c r="B114" s="73" t="s">
        <v>398</v>
      </c>
      <c r="C114" s="72"/>
      <c r="D114" s="11"/>
      <c r="E114" s="11">
        <v>0</v>
      </c>
      <c r="F114" s="11">
        <v>0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24">
        <f t="shared" si="11"/>
        <v>0</v>
      </c>
    </row>
    <row r="115" spans="1:19" s="25" customFormat="1" x14ac:dyDescent="0.2">
      <c r="A115" s="4" t="s">
        <v>73</v>
      </c>
      <c r="B115" s="73" t="s">
        <v>72</v>
      </c>
      <c r="C115" s="72">
        <f>+C116</f>
        <v>1811500</v>
      </c>
      <c r="D115" s="11">
        <f>+D116</f>
        <v>2439500</v>
      </c>
      <c r="E115" s="11">
        <v>0</v>
      </c>
      <c r="F115" s="11">
        <v>0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24">
        <f t="shared" si="11"/>
        <v>0</v>
      </c>
    </row>
    <row r="116" spans="1:19" s="25" customFormat="1" x14ac:dyDescent="0.2">
      <c r="A116" s="4" t="s">
        <v>75</v>
      </c>
      <c r="B116" s="73" t="s">
        <v>74</v>
      </c>
      <c r="C116" s="72">
        <v>1811500</v>
      </c>
      <c r="D116" s="11">
        <v>2439500</v>
      </c>
      <c r="E116" s="24">
        <v>0</v>
      </c>
      <c r="F116" s="24">
        <v>0</v>
      </c>
      <c r="G116" s="24"/>
      <c r="H116" s="24"/>
      <c r="I116" s="24"/>
      <c r="J116" s="24"/>
      <c r="K116" s="11"/>
      <c r="L116" s="11"/>
      <c r="M116" s="11"/>
      <c r="N116" s="11"/>
      <c r="O116" s="11"/>
      <c r="P116" s="24"/>
      <c r="Q116" s="24">
        <f t="shared" si="11"/>
        <v>0</v>
      </c>
    </row>
    <row r="117" spans="1:19" s="25" customFormat="1" x14ac:dyDescent="0.2">
      <c r="A117" s="4" t="s">
        <v>142</v>
      </c>
      <c r="B117" s="73" t="s">
        <v>144</v>
      </c>
      <c r="C117" s="72">
        <v>0</v>
      </c>
      <c r="D117" s="11">
        <v>0</v>
      </c>
      <c r="E117" s="11">
        <v>0</v>
      </c>
      <c r="F117" s="11">
        <v>0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4">
        <f t="shared" si="11"/>
        <v>0</v>
      </c>
    </row>
    <row r="118" spans="1:19" s="25" customFormat="1" x14ac:dyDescent="0.2">
      <c r="A118" s="4" t="s">
        <v>290</v>
      </c>
      <c r="B118" s="73" t="s">
        <v>291</v>
      </c>
      <c r="C118" s="72">
        <v>0</v>
      </c>
      <c r="D118" s="11">
        <v>0</v>
      </c>
      <c r="E118" s="11">
        <v>0</v>
      </c>
      <c r="F118" s="11">
        <v>0</v>
      </c>
      <c r="G118" s="11"/>
      <c r="H118" s="66"/>
      <c r="I118" s="11"/>
      <c r="J118" s="11"/>
      <c r="K118" s="11"/>
      <c r="L118" s="11"/>
      <c r="M118" s="11"/>
      <c r="N118" s="11"/>
      <c r="O118" s="11"/>
      <c r="P118" s="11"/>
      <c r="Q118" s="24">
        <f t="shared" si="11"/>
        <v>0</v>
      </c>
    </row>
    <row r="119" spans="1:19" s="25" customFormat="1" x14ac:dyDescent="0.2">
      <c r="A119" s="4" t="s">
        <v>292</v>
      </c>
      <c r="B119" s="73" t="s">
        <v>293</v>
      </c>
      <c r="C119" s="72">
        <v>0</v>
      </c>
      <c r="D119" s="11">
        <v>0</v>
      </c>
      <c r="E119" s="11">
        <v>0</v>
      </c>
      <c r="F119" s="11">
        <v>0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4">
        <f t="shared" si="11"/>
        <v>0</v>
      </c>
      <c r="R119" s="59"/>
    </row>
    <row r="120" spans="1:19" s="25" customFormat="1" x14ac:dyDescent="0.2">
      <c r="A120" s="4" t="s">
        <v>143</v>
      </c>
      <c r="B120" s="73" t="s">
        <v>145</v>
      </c>
      <c r="C120" s="72">
        <f>C123+C124</f>
        <v>104188</v>
      </c>
      <c r="D120" s="11">
        <f>D123+D124+D121+D125</f>
        <v>741730</v>
      </c>
      <c r="E120" s="11">
        <v>0</v>
      </c>
      <c r="F120" s="11">
        <v>0</v>
      </c>
      <c r="G120" s="11"/>
      <c r="H120" s="11">
        <f>H123</f>
        <v>374330</v>
      </c>
      <c r="I120" s="11"/>
      <c r="J120" s="11"/>
      <c r="K120" s="11"/>
      <c r="L120" s="11"/>
      <c r="M120" s="11"/>
      <c r="N120" s="11"/>
      <c r="O120" s="11"/>
      <c r="P120" s="11"/>
      <c r="Q120" s="24">
        <f t="shared" si="11"/>
        <v>374330</v>
      </c>
      <c r="R120" s="59"/>
    </row>
    <row r="121" spans="1:19" s="25" customFormat="1" x14ac:dyDescent="0.2">
      <c r="A121" s="4" t="s">
        <v>399</v>
      </c>
      <c r="B121" s="73" t="s">
        <v>400</v>
      </c>
      <c r="C121" s="72">
        <v>0</v>
      </c>
      <c r="D121" s="11">
        <v>63000</v>
      </c>
      <c r="E121" s="11">
        <v>0</v>
      </c>
      <c r="F121" s="11">
        <v>0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4">
        <f t="shared" si="11"/>
        <v>0</v>
      </c>
      <c r="R121" s="59"/>
    </row>
    <row r="122" spans="1:19" s="25" customFormat="1" x14ac:dyDescent="0.2">
      <c r="A122" s="4" t="s">
        <v>294</v>
      </c>
      <c r="B122" s="73" t="s">
        <v>295</v>
      </c>
      <c r="C122" s="72">
        <v>0</v>
      </c>
      <c r="D122" s="11">
        <v>0</v>
      </c>
      <c r="E122" s="11">
        <v>0</v>
      </c>
      <c r="F122" s="11">
        <v>0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4">
        <f t="shared" si="11"/>
        <v>0</v>
      </c>
      <c r="R122" s="59"/>
    </row>
    <row r="123" spans="1:19" s="25" customFormat="1" x14ac:dyDescent="0.2">
      <c r="A123" s="4" t="s">
        <v>366</v>
      </c>
      <c r="B123" s="73" t="s">
        <v>367</v>
      </c>
      <c r="C123" s="72">
        <v>53788</v>
      </c>
      <c r="D123" s="11">
        <v>378330</v>
      </c>
      <c r="E123" s="11">
        <v>0</v>
      </c>
      <c r="F123" s="11">
        <v>0</v>
      </c>
      <c r="G123" s="11"/>
      <c r="H123" s="11">
        <v>374330</v>
      </c>
      <c r="I123" s="11"/>
      <c r="J123" s="11"/>
      <c r="K123" s="11"/>
      <c r="L123" s="11"/>
      <c r="M123" s="11"/>
      <c r="N123" s="11"/>
      <c r="O123" s="11"/>
      <c r="P123" s="11"/>
      <c r="Q123" s="24">
        <f t="shared" si="11"/>
        <v>374330</v>
      </c>
    </row>
    <row r="124" spans="1:19" s="25" customFormat="1" x14ac:dyDescent="0.2">
      <c r="A124" s="4" t="s">
        <v>296</v>
      </c>
      <c r="B124" s="73" t="s">
        <v>297</v>
      </c>
      <c r="C124" s="72">
        <v>50400</v>
      </c>
      <c r="D124" s="11">
        <v>100400</v>
      </c>
      <c r="E124" s="11">
        <v>0</v>
      </c>
      <c r="F124" s="11">
        <v>0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24">
        <f t="shared" si="11"/>
        <v>0</v>
      </c>
    </row>
    <row r="125" spans="1:19" s="25" customFormat="1" x14ac:dyDescent="0.2">
      <c r="A125" s="4" t="s">
        <v>401</v>
      </c>
      <c r="B125" s="73" t="s">
        <v>402</v>
      </c>
      <c r="C125" s="72">
        <v>0</v>
      </c>
      <c r="D125" s="11">
        <v>200000</v>
      </c>
      <c r="E125" s="11">
        <v>0</v>
      </c>
      <c r="F125" s="11">
        <v>0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24">
        <f t="shared" si="11"/>
        <v>0</v>
      </c>
    </row>
    <row r="126" spans="1:19" s="25" customFormat="1" ht="30" x14ac:dyDescent="0.2">
      <c r="A126" s="4" t="s">
        <v>51</v>
      </c>
      <c r="B126" s="73" t="s">
        <v>52</v>
      </c>
      <c r="C126" s="72">
        <f>+C127+C130+C128+C131+C133</f>
        <v>10660920</v>
      </c>
      <c r="D126" s="11">
        <f>+D127+D130+D128+D131+D133+D129+D132</f>
        <v>11135110</v>
      </c>
      <c r="E126" s="11">
        <f>E127</f>
        <v>508700</v>
      </c>
      <c r="F126" s="11">
        <f>F127</f>
        <v>518400</v>
      </c>
      <c r="G126" s="11">
        <f>G127</f>
        <v>525700</v>
      </c>
      <c r="H126" s="11">
        <f>H127+H132</f>
        <v>1500945.44</v>
      </c>
      <c r="I126" s="11"/>
      <c r="J126" s="11"/>
      <c r="K126" s="11"/>
      <c r="L126" s="11"/>
      <c r="M126" s="11"/>
      <c r="N126" s="11"/>
      <c r="O126" s="11"/>
      <c r="P126" s="11"/>
      <c r="Q126" s="24">
        <f t="shared" si="11"/>
        <v>3053745.44</v>
      </c>
    </row>
    <row r="127" spans="1:19" s="25" customFormat="1" x14ac:dyDescent="0.2">
      <c r="A127" s="4" t="s">
        <v>53</v>
      </c>
      <c r="B127" s="73" t="s">
        <v>54</v>
      </c>
      <c r="C127" s="72">
        <v>9100000</v>
      </c>
      <c r="D127" s="11">
        <v>8800000</v>
      </c>
      <c r="E127" s="24">
        <v>508700</v>
      </c>
      <c r="F127" s="24">
        <v>518400</v>
      </c>
      <c r="G127" s="24">
        <v>525700</v>
      </c>
      <c r="H127" s="66">
        <v>1413500</v>
      </c>
      <c r="I127" s="66"/>
      <c r="J127" s="24"/>
      <c r="K127" s="24"/>
      <c r="L127" s="24"/>
      <c r="M127" s="24"/>
      <c r="N127" s="24"/>
      <c r="O127" s="24"/>
      <c r="P127" s="24"/>
      <c r="Q127" s="24">
        <f t="shared" si="11"/>
        <v>2966300</v>
      </c>
    </row>
    <row r="128" spans="1:19" s="25" customFormat="1" x14ac:dyDescent="0.2">
      <c r="A128" s="4" t="s">
        <v>418</v>
      </c>
      <c r="B128" s="73" t="s">
        <v>419</v>
      </c>
      <c r="C128" s="72">
        <v>200000</v>
      </c>
      <c r="D128" s="11">
        <v>500000</v>
      </c>
      <c r="E128" s="24">
        <v>0</v>
      </c>
      <c r="F128" s="24">
        <v>0</v>
      </c>
      <c r="G128" s="24"/>
      <c r="H128" s="66"/>
      <c r="I128" s="66"/>
      <c r="J128" s="24"/>
      <c r="K128" s="24"/>
      <c r="L128" s="24"/>
      <c r="M128" s="24"/>
      <c r="N128" s="24"/>
      <c r="O128" s="24"/>
      <c r="P128" s="24"/>
      <c r="Q128" s="24">
        <f t="shared" si="11"/>
        <v>0</v>
      </c>
    </row>
    <row r="129" spans="1:19" s="25" customFormat="1" x14ac:dyDescent="0.2">
      <c r="A129" s="4" t="s">
        <v>403</v>
      </c>
      <c r="B129" s="73" t="s">
        <v>404</v>
      </c>
      <c r="C129" s="72"/>
      <c r="D129" s="11">
        <v>43200</v>
      </c>
      <c r="E129" s="24">
        <v>0</v>
      </c>
      <c r="F129" s="24">
        <v>0</v>
      </c>
      <c r="G129" s="24"/>
      <c r="H129" s="66"/>
      <c r="I129" s="66"/>
      <c r="J129" s="24"/>
      <c r="K129" s="24"/>
      <c r="L129" s="24"/>
      <c r="M129" s="24"/>
      <c r="N129" s="24"/>
      <c r="O129" s="24"/>
      <c r="P129" s="24"/>
      <c r="Q129" s="24">
        <f t="shared" si="11"/>
        <v>0</v>
      </c>
    </row>
    <row r="130" spans="1:19" s="25" customFormat="1" x14ac:dyDescent="0.2">
      <c r="A130" s="4" t="s">
        <v>227</v>
      </c>
      <c r="B130" s="73" t="s">
        <v>226</v>
      </c>
      <c r="C130" s="72">
        <v>1170880</v>
      </c>
      <c r="D130" s="11">
        <v>1526870</v>
      </c>
      <c r="E130" s="11">
        <v>0</v>
      </c>
      <c r="F130" s="11">
        <v>0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24">
        <f t="shared" si="11"/>
        <v>0</v>
      </c>
    </row>
    <row r="131" spans="1:19" s="25" customFormat="1" x14ac:dyDescent="0.2">
      <c r="A131" s="4" t="s">
        <v>298</v>
      </c>
      <c r="B131" s="73" t="s">
        <v>299</v>
      </c>
      <c r="C131" s="72">
        <v>24000</v>
      </c>
      <c r="D131" s="11">
        <v>24000</v>
      </c>
      <c r="E131" s="11">
        <v>0</v>
      </c>
      <c r="F131" s="11">
        <v>0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24">
        <f t="shared" si="11"/>
        <v>0</v>
      </c>
    </row>
    <row r="132" spans="1:19" s="25" customFormat="1" ht="30" x14ac:dyDescent="0.2">
      <c r="A132" s="4" t="s">
        <v>300</v>
      </c>
      <c r="B132" s="73" t="s">
        <v>301</v>
      </c>
      <c r="C132" s="72">
        <v>0</v>
      </c>
      <c r="D132" s="11">
        <v>152000</v>
      </c>
      <c r="E132" s="11">
        <v>0</v>
      </c>
      <c r="F132" s="11">
        <v>0</v>
      </c>
      <c r="G132" s="11"/>
      <c r="H132" s="11">
        <v>87445.440000000002</v>
      </c>
      <c r="I132" s="11"/>
      <c r="J132" s="11"/>
      <c r="K132" s="11"/>
      <c r="L132" s="11"/>
      <c r="M132" s="11"/>
      <c r="N132" s="11"/>
      <c r="O132" s="11"/>
      <c r="P132" s="11"/>
      <c r="Q132" s="24">
        <f t="shared" si="11"/>
        <v>87445.440000000002</v>
      </c>
    </row>
    <row r="133" spans="1:19" s="25" customFormat="1" x14ac:dyDescent="0.2">
      <c r="A133" s="4" t="s">
        <v>302</v>
      </c>
      <c r="B133" s="73" t="s">
        <v>303</v>
      </c>
      <c r="C133" s="72">
        <v>166040</v>
      </c>
      <c r="D133" s="11">
        <v>89040</v>
      </c>
      <c r="E133" s="11">
        <v>0</v>
      </c>
      <c r="F133" s="11">
        <v>0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24">
        <f t="shared" si="11"/>
        <v>0</v>
      </c>
      <c r="S133" s="59"/>
    </row>
    <row r="134" spans="1:19" s="25" customFormat="1" ht="30" x14ac:dyDescent="0.2">
      <c r="A134" s="4" t="s">
        <v>146</v>
      </c>
      <c r="B134" s="73" t="s">
        <v>147</v>
      </c>
      <c r="C134" s="72">
        <v>0</v>
      </c>
      <c r="D134" s="11">
        <v>0</v>
      </c>
      <c r="E134" s="24">
        <v>0</v>
      </c>
      <c r="F134" s="24">
        <v>0</v>
      </c>
      <c r="G134" s="36"/>
      <c r="H134" s="24"/>
      <c r="I134" s="24"/>
      <c r="J134" s="24"/>
      <c r="K134" s="24"/>
      <c r="L134" s="24"/>
      <c r="M134" s="24"/>
      <c r="N134" s="11"/>
      <c r="O134" s="11"/>
      <c r="P134" s="11"/>
      <c r="Q134" s="24">
        <f t="shared" si="11"/>
        <v>0</v>
      </c>
    </row>
    <row r="135" spans="1:19" s="25" customFormat="1" x14ac:dyDescent="0.2">
      <c r="A135" s="4" t="s">
        <v>76</v>
      </c>
      <c r="B135" s="73" t="s">
        <v>77</v>
      </c>
      <c r="C135" s="72">
        <f>C136+C138+C140+C141+C142+C143+C144+C145+C146+C148+C149+C139+C147</f>
        <v>18229210</v>
      </c>
      <c r="D135" s="11">
        <f>D136+D138+D140+D141+D142+D143+D144+D145+D146+D148+D149+D139+D147</f>
        <v>13818148.000000002</v>
      </c>
      <c r="E135" s="41">
        <v>0</v>
      </c>
      <c r="F135" s="41">
        <v>0</v>
      </c>
      <c r="G135" s="41"/>
      <c r="H135" s="41">
        <f>H138+H140+H149</f>
        <v>1823396.09</v>
      </c>
      <c r="I135" s="41"/>
      <c r="J135" s="41"/>
      <c r="K135" s="41"/>
      <c r="L135" s="41"/>
      <c r="M135" s="41"/>
      <c r="N135" s="41"/>
      <c r="O135" s="41"/>
      <c r="P135" s="41"/>
      <c r="Q135" s="24">
        <f t="shared" si="11"/>
        <v>1823396.09</v>
      </c>
    </row>
    <row r="136" spans="1:19" s="25" customFormat="1" x14ac:dyDescent="0.2">
      <c r="A136" s="4" t="s">
        <v>92</v>
      </c>
      <c r="B136" s="73" t="s">
        <v>304</v>
      </c>
      <c r="C136" s="72">
        <v>1107220</v>
      </c>
      <c r="D136" s="11">
        <v>690920</v>
      </c>
      <c r="E136" s="24">
        <v>0</v>
      </c>
      <c r="F136" s="24">
        <v>0</v>
      </c>
      <c r="G136" s="24">
        <v>14508.22</v>
      </c>
      <c r="H136" s="24"/>
      <c r="I136" s="24"/>
      <c r="J136" s="24"/>
      <c r="K136" s="24"/>
      <c r="L136" s="24"/>
      <c r="M136" s="24"/>
      <c r="N136" s="24"/>
      <c r="O136" s="24"/>
      <c r="P136" s="24"/>
      <c r="Q136" s="24">
        <f t="shared" si="11"/>
        <v>14508.22</v>
      </c>
    </row>
    <row r="137" spans="1:19" s="25" customFormat="1" x14ac:dyDescent="0.2">
      <c r="A137" s="4" t="s">
        <v>305</v>
      </c>
      <c r="B137" s="73" t="s">
        <v>306</v>
      </c>
      <c r="C137" s="72">
        <v>0</v>
      </c>
      <c r="D137" s="11">
        <v>0</v>
      </c>
      <c r="E137" s="24">
        <v>0</v>
      </c>
      <c r="F137" s="24">
        <v>0</v>
      </c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>
        <f t="shared" si="11"/>
        <v>0</v>
      </c>
    </row>
    <row r="138" spans="1:19" s="25" customFormat="1" ht="22.5" customHeight="1" x14ac:dyDescent="0.2">
      <c r="A138" s="4" t="s">
        <v>228</v>
      </c>
      <c r="B138" s="73" t="s">
        <v>229</v>
      </c>
      <c r="C138" s="72">
        <v>1917050</v>
      </c>
      <c r="D138" s="11">
        <v>2427014.87</v>
      </c>
      <c r="E138" s="65">
        <v>0</v>
      </c>
      <c r="F138" s="65">
        <v>0</v>
      </c>
      <c r="G138" s="36"/>
      <c r="H138" s="66">
        <v>1701614.87</v>
      </c>
      <c r="I138" s="24"/>
      <c r="J138" s="65"/>
      <c r="K138" s="24"/>
      <c r="L138" s="24"/>
      <c r="M138" s="24"/>
      <c r="N138" s="24"/>
      <c r="O138" s="24"/>
      <c r="P138" s="24"/>
      <c r="Q138" s="24">
        <f t="shared" si="11"/>
        <v>1701614.87</v>
      </c>
    </row>
    <row r="139" spans="1:19" s="25" customFormat="1" ht="22.5" customHeight="1" x14ac:dyDescent="0.2">
      <c r="A139" s="4" t="s">
        <v>422</v>
      </c>
      <c r="B139" s="73" t="s">
        <v>423</v>
      </c>
      <c r="C139" s="72">
        <v>1155040</v>
      </c>
      <c r="D139" s="11">
        <v>173375.13</v>
      </c>
      <c r="E139" s="65">
        <v>0</v>
      </c>
      <c r="F139" s="65">
        <v>0</v>
      </c>
      <c r="G139" s="36"/>
      <c r="H139" s="66"/>
      <c r="I139" s="24"/>
      <c r="J139" s="65"/>
      <c r="K139" s="24"/>
      <c r="L139" s="24"/>
      <c r="M139" s="24"/>
      <c r="N139" s="24"/>
      <c r="O139" s="24"/>
      <c r="P139" s="24"/>
      <c r="Q139" s="24">
        <f t="shared" si="11"/>
        <v>0</v>
      </c>
    </row>
    <row r="140" spans="1:19" s="25" customFormat="1" x14ac:dyDescent="0.2">
      <c r="A140" s="4" t="s">
        <v>79</v>
      </c>
      <c r="B140" s="73" t="s">
        <v>78</v>
      </c>
      <c r="C140" s="72">
        <v>8844540</v>
      </c>
      <c r="D140" s="11">
        <v>5689500</v>
      </c>
      <c r="E140" s="24">
        <v>0</v>
      </c>
      <c r="F140" s="24">
        <v>0</v>
      </c>
      <c r="G140" s="24"/>
      <c r="H140" s="24">
        <v>120109.4</v>
      </c>
      <c r="I140" s="24"/>
      <c r="J140" s="24"/>
      <c r="K140" s="24"/>
      <c r="L140" s="24"/>
      <c r="M140" s="24"/>
      <c r="N140" s="24"/>
      <c r="O140" s="24"/>
      <c r="P140" s="24"/>
      <c r="Q140" s="24">
        <f t="shared" si="11"/>
        <v>120109.4</v>
      </c>
    </row>
    <row r="141" spans="1:19" s="25" customFormat="1" ht="30" x14ac:dyDescent="0.2">
      <c r="A141" s="4" t="s">
        <v>420</v>
      </c>
      <c r="B141" s="73" t="s">
        <v>421</v>
      </c>
      <c r="C141" s="72">
        <v>178000</v>
      </c>
      <c r="D141" s="11">
        <v>178000</v>
      </c>
      <c r="E141" s="24">
        <v>0</v>
      </c>
      <c r="F141" s="24">
        <v>0</v>
      </c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>
        <f t="shared" si="11"/>
        <v>0</v>
      </c>
    </row>
    <row r="142" spans="1:19" s="25" customFormat="1" x14ac:dyDescent="0.2">
      <c r="A142" s="4" t="s">
        <v>307</v>
      </c>
      <c r="B142" s="73" t="s">
        <v>308</v>
      </c>
      <c r="C142" s="72">
        <v>1237000</v>
      </c>
      <c r="D142" s="11">
        <v>1237000</v>
      </c>
      <c r="E142" s="24">
        <v>0</v>
      </c>
      <c r="F142" s="24">
        <v>0</v>
      </c>
      <c r="G142" s="24"/>
      <c r="H142" s="66"/>
      <c r="I142" s="24"/>
      <c r="J142" s="24"/>
      <c r="K142" s="24"/>
      <c r="L142" s="24"/>
      <c r="M142" s="24"/>
      <c r="N142" s="24"/>
      <c r="O142" s="24"/>
      <c r="P142" s="24"/>
      <c r="Q142" s="24">
        <f t="shared" si="11"/>
        <v>0</v>
      </c>
    </row>
    <row r="143" spans="1:19" s="25" customFormat="1" x14ac:dyDescent="0.2">
      <c r="A143" s="4" t="s">
        <v>230</v>
      </c>
      <c r="B143" s="73" t="s">
        <v>231</v>
      </c>
      <c r="C143" s="72">
        <v>533320</v>
      </c>
      <c r="D143" s="11">
        <v>409778</v>
      </c>
      <c r="E143" s="24">
        <v>0</v>
      </c>
      <c r="F143" s="24">
        <v>0</v>
      </c>
      <c r="G143" s="24"/>
      <c r="H143" s="66"/>
      <c r="I143" s="24"/>
      <c r="J143" s="24"/>
      <c r="K143" s="24"/>
      <c r="L143" s="24"/>
      <c r="M143" s="24"/>
      <c r="N143" s="24"/>
      <c r="O143" s="24"/>
      <c r="P143" s="24"/>
      <c r="Q143" s="24">
        <f t="shared" si="11"/>
        <v>0</v>
      </c>
    </row>
    <row r="144" spans="1:19" s="25" customFormat="1" x14ac:dyDescent="0.2">
      <c r="A144" s="4" t="s">
        <v>309</v>
      </c>
      <c r="B144" s="73" t="s">
        <v>310</v>
      </c>
      <c r="C144" s="72">
        <v>16200</v>
      </c>
      <c r="D144" s="11">
        <v>48000</v>
      </c>
      <c r="E144" s="24">
        <v>0</v>
      </c>
      <c r="F144" s="24">
        <v>0</v>
      </c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>
        <f t="shared" si="11"/>
        <v>0</v>
      </c>
    </row>
    <row r="145" spans="1:17" s="25" customFormat="1" x14ac:dyDescent="0.2">
      <c r="A145" s="4" t="s">
        <v>311</v>
      </c>
      <c r="B145" s="73" t="s">
        <v>312</v>
      </c>
      <c r="C145" s="72">
        <v>292000</v>
      </c>
      <c r="D145" s="11">
        <v>284500</v>
      </c>
      <c r="E145" s="24">
        <v>0</v>
      </c>
      <c r="F145" s="24">
        <v>0</v>
      </c>
      <c r="G145" s="24"/>
      <c r="H145" s="66"/>
      <c r="I145" s="24"/>
      <c r="J145" s="24"/>
      <c r="K145" s="24"/>
      <c r="L145" s="24"/>
      <c r="M145" s="24"/>
      <c r="N145" s="24"/>
      <c r="O145" s="24"/>
      <c r="P145" s="24"/>
      <c r="Q145" s="24">
        <f t="shared" si="11"/>
        <v>0</v>
      </c>
    </row>
    <row r="146" spans="1:17" s="25" customFormat="1" x14ac:dyDescent="0.2">
      <c r="A146" s="4" t="s">
        <v>313</v>
      </c>
      <c r="B146" s="73" t="s">
        <v>314</v>
      </c>
      <c r="C146" s="72">
        <v>45600</v>
      </c>
      <c r="D146" s="11">
        <v>45600</v>
      </c>
      <c r="E146" s="24">
        <v>0</v>
      </c>
      <c r="F146" s="24">
        <v>0</v>
      </c>
      <c r="G146" s="24"/>
      <c r="H146" s="24"/>
      <c r="I146" s="24"/>
      <c r="J146" s="24"/>
      <c r="K146" s="57"/>
      <c r="L146" s="24"/>
      <c r="M146" s="24"/>
      <c r="N146" s="24"/>
      <c r="O146" s="24"/>
      <c r="P146" s="24"/>
      <c r="Q146" s="24">
        <f t="shared" si="11"/>
        <v>0</v>
      </c>
    </row>
    <row r="147" spans="1:17" s="25" customFormat="1" x14ac:dyDescent="0.2">
      <c r="A147" s="4" t="s">
        <v>424</v>
      </c>
      <c r="B147" s="73" t="s">
        <v>425</v>
      </c>
      <c r="C147" s="72">
        <v>75000</v>
      </c>
      <c r="D147" s="11">
        <v>75000</v>
      </c>
      <c r="E147" s="24">
        <v>0</v>
      </c>
      <c r="F147" s="24">
        <v>0</v>
      </c>
      <c r="G147" s="24"/>
      <c r="H147" s="24"/>
      <c r="I147" s="24"/>
      <c r="J147" s="24"/>
      <c r="K147" s="57"/>
      <c r="L147" s="24"/>
      <c r="M147" s="24"/>
      <c r="N147" s="24"/>
      <c r="O147" s="24"/>
      <c r="P147" s="24"/>
      <c r="Q147" s="24">
        <f t="shared" si="11"/>
        <v>0</v>
      </c>
    </row>
    <row r="148" spans="1:17" s="25" customFormat="1" x14ac:dyDescent="0.2">
      <c r="A148" s="4" t="s">
        <v>315</v>
      </c>
      <c r="B148" s="73" t="s">
        <v>316</v>
      </c>
      <c r="C148" s="72">
        <v>162740</v>
      </c>
      <c r="D148" s="11">
        <v>162740</v>
      </c>
      <c r="E148" s="24">
        <v>0</v>
      </c>
      <c r="F148" s="24">
        <v>0</v>
      </c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>
        <f t="shared" si="11"/>
        <v>0</v>
      </c>
    </row>
    <row r="149" spans="1:17" s="25" customFormat="1" x14ac:dyDescent="0.2">
      <c r="A149" s="4" t="s">
        <v>317</v>
      </c>
      <c r="B149" s="4" t="s">
        <v>318</v>
      </c>
      <c r="C149" s="11">
        <v>2665500</v>
      </c>
      <c r="D149" s="11">
        <v>2396720</v>
      </c>
      <c r="E149" s="24">
        <v>0</v>
      </c>
      <c r="F149" s="24">
        <v>0</v>
      </c>
      <c r="G149" s="24"/>
      <c r="H149" s="66">
        <v>1671.82</v>
      </c>
      <c r="I149" s="24"/>
      <c r="J149" s="24"/>
      <c r="K149" s="24"/>
      <c r="L149" s="24"/>
      <c r="M149" s="24"/>
      <c r="N149" s="24"/>
      <c r="O149" s="24"/>
      <c r="P149" s="24"/>
      <c r="Q149" s="24">
        <f t="shared" si="11"/>
        <v>1671.82</v>
      </c>
    </row>
    <row r="150" spans="1:17" s="22" customFormat="1" x14ac:dyDescent="0.2">
      <c r="A150" s="33">
        <v>2.4</v>
      </c>
      <c r="B150" s="34" t="s">
        <v>55</v>
      </c>
      <c r="C150" s="35">
        <f t="shared" ref="C150:P150" si="12">+C151+C155+C156+C157+C158+C159+C160</f>
        <v>27375841380</v>
      </c>
      <c r="D150" s="35">
        <f t="shared" si="12"/>
        <v>27375841380</v>
      </c>
      <c r="E150" s="35">
        <f t="shared" si="12"/>
        <v>2080509681.26</v>
      </c>
      <c r="F150" s="35">
        <f t="shared" si="12"/>
        <v>2080742733.5800002</v>
      </c>
      <c r="G150" s="35">
        <f t="shared" si="12"/>
        <v>2080771088.21</v>
      </c>
      <c r="H150" s="35">
        <f t="shared" si="12"/>
        <v>2076859542.8100002</v>
      </c>
      <c r="I150" s="35">
        <f t="shared" si="12"/>
        <v>0</v>
      </c>
      <c r="J150" s="35">
        <f t="shared" si="12"/>
        <v>0</v>
      </c>
      <c r="K150" s="35">
        <f t="shared" si="12"/>
        <v>0</v>
      </c>
      <c r="L150" s="35">
        <f t="shared" si="12"/>
        <v>0</v>
      </c>
      <c r="M150" s="35">
        <f t="shared" si="12"/>
        <v>0</v>
      </c>
      <c r="N150" s="35">
        <f t="shared" si="12"/>
        <v>0</v>
      </c>
      <c r="O150" s="35">
        <f t="shared" si="12"/>
        <v>0</v>
      </c>
      <c r="P150" s="35">
        <f t="shared" si="12"/>
        <v>0</v>
      </c>
      <c r="Q150" s="35">
        <f>SUM(E150:P150)</f>
        <v>8318883045.8600006</v>
      </c>
    </row>
    <row r="151" spans="1:17" s="25" customFormat="1" x14ac:dyDescent="0.2">
      <c r="A151" s="4" t="s">
        <v>56</v>
      </c>
      <c r="B151" s="4" t="s">
        <v>57</v>
      </c>
      <c r="C151" s="11">
        <f>SUM(C152:C154)</f>
        <v>27375841380</v>
      </c>
      <c r="D151" s="11">
        <f>SUM(D152:D154)</f>
        <v>27375841380</v>
      </c>
      <c r="E151" s="11">
        <f>E152+E153</f>
        <v>2080509681.26</v>
      </c>
      <c r="F151" s="11">
        <f>F152+F153</f>
        <v>2080742733.5800002</v>
      </c>
      <c r="G151" s="11">
        <f>G152+G153</f>
        <v>2080771088.21</v>
      </c>
      <c r="H151" s="11">
        <f>H152+H153</f>
        <v>2076859542.8100002</v>
      </c>
      <c r="I151" s="11"/>
      <c r="J151" s="11"/>
      <c r="K151" s="11"/>
      <c r="L151" s="11"/>
      <c r="M151" s="11"/>
      <c r="N151" s="11"/>
      <c r="O151" s="11"/>
      <c r="P151" s="11"/>
      <c r="Q151" s="24">
        <f t="shared" ref="Q151:Q160" si="13">SUM(E151:P151)</f>
        <v>8318883045.8600006</v>
      </c>
    </row>
    <row r="152" spans="1:17" s="25" customFormat="1" x14ac:dyDescent="0.2">
      <c r="A152" s="4" t="s">
        <v>88</v>
      </c>
      <c r="B152" s="4" t="s">
        <v>89</v>
      </c>
      <c r="C152" s="11">
        <v>167328754</v>
      </c>
      <c r="D152" s="11">
        <v>167328754</v>
      </c>
      <c r="E152" s="24">
        <v>13628472.15</v>
      </c>
      <c r="F152" s="24">
        <v>13628472.15</v>
      </c>
      <c r="G152" s="24">
        <v>13628472.15</v>
      </c>
      <c r="H152" s="66">
        <v>13638939.15</v>
      </c>
      <c r="I152" s="66"/>
      <c r="J152" s="24"/>
      <c r="K152" s="24"/>
      <c r="L152" s="24"/>
      <c r="M152" s="24"/>
      <c r="N152" s="24"/>
      <c r="O152" s="24"/>
      <c r="P152" s="24"/>
      <c r="Q152" s="24">
        <f t="shared" si="13"/>
        <v>54524355.600000001</v>
      </c>
    </row>
    <row r="153" spans="1:17" s="25" customFormat="1" x14ac:dyDescent="0.2">
      <c r="A153" s="4" t="s">
        <v>58</v>
      </c>
      <c r="B153" s="4" t="s">
        <v>59</v>
      </c>
      <c r="C153" s="11">
        <v>27208342626</v>
      </c>
      <c r="D153" s="11">
        <v>27208342626</v>
      </c>
      <c r="E153" s="24">
        <v>2066881209.1099999</v>
      </c>
      <c r="F153" s="24">
        <v>2067114261.4300001</v>
      </c>
      <c r="G153" s="24">
        <v>2067142616.0599999</v>
      </c>
      <c r="H153" s="66">
        <v>2063220603.6600001</v>
      </c>
      <c r="I153" s="66"/>
      <c r="J153" s="24"/>
      <c r="K153" s="24"/>
      <c r="L153" s="24"/>
      <c r="M153" s="24"/>
      <c r="N153" s="24"/>
      <c r="O153" s="24"/>
      <c r="P153" s="24"/>
      <c r="Q153" s="24">
        <f t="shared" si="13"/>
        <v>8264358690.2600002</v>
      </c>
    </row>
    <row r="154" spans="1:17" s="25" customFormat="1" x14ac:dyDescent="0.2">
      <c r="A154" s="4" t="s">
        <v>368</v>
      </c>
      <c r="B154" s="4" t="s">
        <v>369</v>
      </c>
      <c r="C154" s="11">
        <v>170000</v>
      </c>
      <c r="D154" s="11">
        <v>170000</v>
      </c>
      <c r="E154" s="24">
        <v>0</v>
      </c>
      <c r="F154" s="24"/>
      <c r="G154" s="24"/>
      <c r="H154" s="66"/>
      <c r="I154" s="66"/>
      <c r="J154" s="24"/>
      <c r="K154" s="24"/>
      <c r="L154" s="24"/>
      <c r="M154" s="24"/>
      <c r="N154" s="24"/>
      <c r="O154" s="24"/>
      <c r="P154" s="24"/>
      <c r="Q154" s="24">
        <f t="shared" si="13"/>
        <v>0</v>
      </c>
    </row>
    <row r="155" spans="1:17" s="25" customFormat="1" ht="30" x14ac:dyDescent="0.2">
      <c r="A155" s="4" t="s">
        <v>148</v>
      </c>
      <c r="B155" s="4" t="s">
        <v>154</v>
      </c>
      <c r="C155" s="11">
        <v>0</v>
      </c>
      <c r="D155" s="11"/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/>
      <c r="O155" s="11"/>
      <c r="P155" s="11"/>
      <c r="Q155" s="24">
        <f t="shared" si="13"/>
        <v>0</v>
      </c>
    </row>
    <row r="156" spans="1:17" s="25" customFormat="1" ht="30" x14ac:dyDescent="0.2">
      <c r="A156" s="4" t="s">
        <v>149</v>
      </c>
      <c r="B156" s="4" t="s">
        <v>155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/>
      <c r="O156" s="11"/>
      <c r="P156" s="11"/>
      <c r="Q156" s="24">
        <f t="shared" si="13"/>
        <v>0</v>
      </c>
    </row>
    <row r="157" spans="1:17" s="25" customFormat="1" ht="30" x14ac:dyDescent="0.2">
      <c r="A157" s="4" t="s">
        <v>150</v>
      </c>
      <c r="B157" s="4" t="s">
        <v>156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/>
      <c r="O157" s="11"/>
      <c r="P157" s="11"/>
      <c r="Q157" s="24">
        <f t="shared" si="13"/>
        <v>0</v>
      </c>
    </row>
    <row r="158" spans="1:17" s="25" customFormat="1" ht="30" x14ac:dyDescent="0.2">
      <c r="A158" s="4" t="s">
        <v>151</v>
      </c>
      <c r="B158" s="4" t="s">
        <v>157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/>
      <c r="O158" s="11"/>
      <c r="P158" s="11"/>
      <c r="Q158" s="24">
        <f t="shared" si="13"/>
        <v>0</v>
      </c>
    </row>
    <row r="159" spans="1:17" s="25" customFormat="1" x14ac:dyDescent="0.2">
      <c r="A159" s="4" t="s">
        <v>152</v>
      </c>
      <c r="B159" s="4" t="s">
        <v>158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/>
      <c r="O159" s="11"/>
      <c r="P159" s="11"/>
      <c r="Q159" s="24">
        <f t="shared" si="13"/>
        <v>0</v>
      </c>
    </row>
    <row r="160" spans="1:17" s="25" customFormat="1" ht="30" x14ac:dyDescent="0.2">
      <c r="A160" s="4" t="s">
        <v>153</v>
      </c>
      <c r="B160" s="4" t="s">
        <v>159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/>
      <c r="K160" s="11"/>
      <c r="L160" s="11"/>
      <c r="M160" s="11"/>
      <c r="N160" s="11"/>
      <c r="O160" s="11"/>
      <c r="P160" s="11"/>
      <c r="Q160" s="24">
        <f t="shared" si="13"/>
        <v>0</v>
      </c>
    </row>
    <row r="161" spans="1:17" s="22" customFormat="1" x14ac:dyDescent="0.2">
      <c r="A161" s="33">
        <v>2.5</v>
      </c>
      <c r="B161" s="34" t="s">
        <v>103</v>
      </c>
      <c r="C161" s="35">
        <f>SUM(C162:C168)</f>
        <v>0</v>
      </c>
      <c r="D161" s="35"/>
      <c r="E161" s="35">
        <f t="shared" ref="E161" si="14">SUM(E162:E168)</f>
        <v>0</v>
      </c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>
        <f>SUM(E161:P161)</f>
        <v>0</v>
      </c>
    </row>
    <row r="162" spans="1:17" s="25" customFormat="1" x14ac:dyDescent="0.2">
      <c r="A162" s="4" t="s">
        <v>104</v>
      </c>
      <c r="B162" s="4" t="s">
        <v>111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/>
      <c r="O162" s="11"/>
      <c r="P162" s="11"/>
      <c r="Q162" s="11">
        <f>SUM(E162:P162)</f>
        <v>0</v>
      </c>
    </row>
    <row r="163" spans="1:17" s="25" customFormat="1" ht="30" x14ac:dyDescent="0.2">
      <c r="A163" s="4" t="s">
        <v>105</v>
      </c>
      <c r="B163" s="4" t="s">
        <v>112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/>
      <c r="O163" s="11"/>
      <c r="P163" s="11"/>
      <c r="Q163" s="11">
        <f t="shared" ref="Q163:Q168" si="15">SUM(E163:P163)</f>
        <v>0</v>
      </c>
    </row>
    <row r="164" spans="1:17" s="25" customFormat="1" ht="30" x14ac:dyDescent="0.2">
      <c r="A164" s="4" t="s">
        <v>106</v>
      </c>
      <c r="B164" s="4" t="s">
        <v>113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/>
      <c r="O164" s="11"/>
      <c r="P164" s="11"/>
      <c r="Q164" s="11">
        <f t="shared" si="15"/>
        <v>0</v>
      </c>
    </row>
    <row r="165" spans="1:17" s="25" customFormat="1" ht="30" x14ac:dyDescent="0.2">
      <c r="A165" s="4" t="s">
        <v>107</v>
      </c>
      <c r="B165" s="4" t="s">
        <v>114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/>
      <c r="O165" s="11"/>
      <c r="P165" s="11"/>
      <c r="Q165" s="11">
        <f t="shared" si="15"/>
        <v>0</v>
      </c>
    </row>
    <row r="166" spans="1:17" s="25" customFormat="1" ht="30" x14ac:dyDescent="0.2">
      <c r="A166" s="4" t="s">
        <v>108</v>
      </c>
      <c r="B166" s="4" t="s">
        <v>115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/>
      <c r="O166" s="11"/>
      <c r="P166" s="11"/>
      <c r="Q166" s="11">
        <f>SUM(E166:P166)</f>
        <v>0</v>
      </c>
    </row>
    <row r="167" spans="1:17" s="25" customFormat="1" x14ac:dyDescent="0.2">
      <c r="A167" s="4" t="s">
        <v>109</v>
      </c>
      <c r="B167" s="4" t="s">
        <v>116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/>
      <c r="O167" s="11"/>
      <c r="P167" s="11"/>
      <c r="Q167" s="11">
        <f t="shared" si="15"/>
        <v>0</v>
      </c>
    </row>
    <row r="168" spans="1:17" s="25" customFormat="1" ht="30" x14ac:dyDescent="0.2">
      <c r="A168" s="4" t="s">
        <v>110</v>
      </c>
      <c r="B168" s="4" t="s">
        <v>117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/>
      <c r="O168" s="11"/>
      <c r="P168" s="11"/>
      <c r="Q168" s="11">
        <f t="shared" si="15"/>
        <v>0</v>
      </c>
    </row>
    <row r="169" spans="1:17" s="22" customFormat="1" x14ac:dyDescent="0.2">
      <c r="A169" s="33">
        <v>2.6</v>
      </c>
      <c r="B169" s="34" t="s">
        <v>94</v>
      </c>
      <c r="C169" s="35">
        <f>+C170+C178+C181+C183+C192+C194+C195+C197+C175</f>
        <v>26416120</v>
      </c>
      <c r="D169" s="35">
        <f>+D170+D178+D181+D183+D192+D194+D195+D197+D175</f>
        <v>26077362.310000002</v>
      </c>
      <c r="E169" s="35">
        <f t="shared" ref="E169:G169" si="16">+E170+E178+E181+E183+E192+E194+E195+E197</f>
        <v>0</v>
      </c>
      <c r="F169" s="35">
        <f t="shared" si="16"/>
        <v>0</v>
      </c>
      <c r="G169" s="35">
        <f t="shared" si="16"/>
        <v>0</v>
      </c>
      <c r="H169" s="35">
        <f>+H170+H178+H181+H183+H192+H194+H195+H197+H175</f>
        <v>1108152.1399999999</v>
      </c>
      <c r="I169" s="35">
        <f>+I170+I178+I181+I183+I192+I194+I195+I197+I175</f>
        <v>0</v>
      </c>
      <c r="J169" s="35">
        <f>+J170+J178+J181+J183+J192+J194+J195+J197+J175</f>
        <v>0</v>
      </c>
      <c r="K169" s="35">
        <f>+K170+K181+K183+K192+K194+K195+K197+K175</f>
        <v>0</v>
      </c>
      <c r="L169" s="35">
        <f>+L170+M178+L181+L183+L192+L194+L195+L197+L175+L178</f>
        <v>0</v>
      </c>
      <c r="M169" s="35">
        <f>M170+M179+M183+M196</f>
        <v>0</v>
      </c>
      <c r="N169" s="35">
        <f>N170+N179+N183+N196</f>
        <v>0</v>
      </c>
      <c r="O169" s="35">
        <f>O170+O179+O183+O196+O192</f>
        <v>0</v>
      </c>
      <c r="P169" s="35">
        <f>P170+P179+P183+P196+P192+P188</f>
        <v>0</v>
      </c>
      <c r="Q169" s="30">
        <f>SUM(E169:P169)</f>
        <v>1108152.1399999999</v>
      </c>
    </row>
    <row r="170" spans="1:17" s="25" customFormat="1" x14ac:dyDescent="0.2">
      <c r="A170" s="4" t="s">
        <v>95</v>
      </c>
      <c r="B170" s="4" t="s">
        <v>96</v>
      </c>
      <c r="C170" s="64">
        <f>+C171+C172+C173</f>
        <v>7334800</v>
      </c>
      <c r="D170" s="76">
        <f>+D171+D172+D173</f>
        <v>6005362.3100000005</v>
      </c>
      <c r="E170" s="11">
        <v>0</v>
      </c>
      <c r="F170" s="11">
        <v>0</v>
      </c>
      <c r="G170" s="11"/>
      <c r="H170" s="11">
        <f>H171+H172</f>
        <v>863337.42999999993</v>
      </c>
      <c r="I170" s="11"/>
      <c r="J170" s="11"/>
      <c r="K170" s="11"/>
      <c r="L170" s="11"/>
      <c r="M170" s="11"/>
      <c r="N170" s="11"/>
      <c r="O170" s="11"/>
      <c r="P170" s="11"/>
      <c r="Q170" s="24">
        <f>E170</f>
        <v>0</v>
      </c>
    </row>
    <row r="171" spans="1:17" s="25" customFormat="1" x14ac:dyDescent="0.2">
      <c r="A171" s="4" t="s">
        <v>97</v>
      </c>
      <c r="B171" s="4" t="s">
        <v>98</v>
      </c>
      <c r="C171" s="64">
        <v>1830800</v>
      </c>
      <c r="D171" s="76">
        <v>1830800</v>
      </c>
      <c r="E171" s="11">
        <v>0</v>
      </c>
      <c r="F171" s="11">
        <v>0</v>
      </c>
      <c r="G171" s="11"/>
      <c r="H171" s="11">
        <v>55233.440000000002</v>
      </c>
      <c r="I171" s="11"/>
      <c r="J171" s="11"/>
      <c r="K171" s="11"/>
      <c r="L171" s="11"/>
      <c r="M171" s="11"/>
      <c r="N171" s="11"/>
      <c r="O171" s="11"/>
      <c r="P171" s="11"/>
      <c r="Q171" s="24">
        <f t="shared" ref="Q171:Q197" si="17">E171</f>
        <v>0</v>
      </c>
    </row>
    <row r="172" spans="1:17" s="25" customFormat="1" x14ac:dyDescent="0.2">
      <c r="A172" s="4" t="s">
        <v>319</v>
      </c>
      <c r="B172" s="4" t="s">
        <v>320</v>
      </c>
      <c r="C172" s="64">
        <v>5234000</v>
      </c>
      <c r="D172" s="76">
        <v>3904562.31</v>
      </c>
      <c r="E172" s="11">
        <v>0</v>
      </c>
      <c r="F172" s="11">
        <v>0</v>
      </c>
      <c r="G172" s="11"/>
      <c r="H172" s="66">
        <v>808103.99</v>
      </c>
      <c r="I172" s="11"/>
      <c r="J172" s="11"/>
      <c r="K172" s="11"/>
      <c r="L172" s="11"/>
      <c r="M172" s="11"/>
      <c r="N172" s="11"/>
      <c r="O172" s="11"/>
      <c r="P172" s="11"/>
      <c r="Q172" s="24">
        <f t="shared" si="17"/>
        <v>0</v>
      </c>
    </row>
    <row r="173" spans="1:17" s="25" customFormat="1" x14ac:dyDescent="0.2">
      <c r="A173" s="4" t="s">
        <v>321</v>
      </c>
      <c r="B173" s="4" t="s">
        <v>322</v>
      </c>
      <c r="C173" s="64">
        <v>270000</v>
      </c>
      <c r="D173" s="76">
        <v>270000</v>
      </c>
      <c r="E173" s="11">
        <v>0</v>
      </c>
      <c r="F173" s="11">
        <v>0</v>
      </c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24">
        <f t="shared" si="17"/>
        <v>0</v>
      </c>
    </row>
    <row r="174" spans="1:17" s="25" customFormat="1" ht="30" x14ac:dyDescent="0.2">
      <c r="A174" s="4" t="s">
        <v>323</v>
      </c>
      <c r="B174" s="4" t="s">
        <v>324</v>
      </c>
      <c r="C174" s="11">
        <v>0</v>
      </c>
      <c r="D174" s="11">
        <v>0</v>
      </c>
      <c r="E174" s="11">
        <v>0</v>
      </c>
      <c r="F174" s="11">
        <v>0</v>
      </c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24">
        <f t="shared" si="17"/>
        <v>0</v>
      </c>
    </row>
    <row r="175" spans="1:17" s="25" customFormat="1" x14ac:dyDescent="0.2">
      <c r="A175" s="4" t="s">
        <v>160</v>
      </c>
      <c r="B175" s="4" t="s">
        <v>161</v>
      </c>
      <c r="C175" s="64">
        <f>C177</f>
        <v>80000</v>
      </c>
      <c r="D175" s="76">
        <f>D177</f>
        <v>80000</v>
      </c>
      <c r="E175" s="11">
        <v>0</v>
      </c>
      <c r="F175" s="11">
        <v>0</v>
      </c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24">
        <f t="shared" si="17"/>
        <v>0</v>
      </c>
    </row>
    <row r="176" spans="1:17" s="25" customFormat="1" x14ac:dyDescent="0.2">
      <c r="A176" s="4" t="s">
        <v>325</v>
      </c>
      <c r="B176" s="4" t="s">
        <v>326</v>
      </c>
      <c r="C176" s="64"/>
      <c r="D176" s="76"/>
      <c r="E176" s="11">
        <v>0</v>
      </c>
      <c r="F176" s="11">
        <v>0</v>
      </c>
      <c r="G176" s="11"/>
      <c r="H176" s="66"/>
      <c r="I176" s="66"/>
      <c r="J176" s="11"/>
      <c r="K176" s="11"/>
      <c r="L176" s="11"/>
      <c r="M176" s="11"/>
      <c r="N176" s="11"/>
      <c r="O176" s="11"/>
      <c r="P176" s="11"/>
      <c r="Q176" s="24">
        <f t="shared" si="17"/>
        <v>0</v>
      </c>
    </row>
    <row r="177" spans="1:17" s="25" customFormat="1" x14ac:dyDescent="0.2">
      <c r="A177" s="4" t="s">
        <v>376</v>
      </c>
      <c r="B177" s="4" t="s">
        <v>377</v>
      </c>
      <c r="C177" s="64">
        <v>80000</v>
      </c>
      <c r="D177" s="76">
        <v>80000</v>
      </c>
      <c r="E177" s="11">
        <v>0</v>
      </c>
      <c r="F177" s="11">
        <v>0</v>
      </c>
      <c r="G177" s="11"/>
      <c r="H177" s="66"/>
      <c r="I177" s="66"/>
      <c r="J177" s="11"/>
      <c r="K177" s="11"/>
      <c r="L177" s="11"/>
      <c r="M177" s="11"/>
      <c r="N177" s="11"/>
      <c r="O177" s="11"/>
      <c r="P177" s="11"/>
      <c r="Q177" s="24">
        <f t="shared" si="17"/>
        <v>0</v>
      </c>
    </row>
    <row r="178" spans="1:17" s="25" customFormat="1" x14ac:dyDescent="0.2">
      <c r="A178" s="4" t="s">
        <v>99</v>
      </c>
      <c r="B178" s="4" t="s">
        <v>100</v>
      </c>
      <c r="C178" s="64">
        <f t="shared" ref="C178" si="18">+C179</f>
        <v>1126000</v>
      </c>
      <c r="D178" s="76">
        <f>+D179</f>
        <v>1121000</v>
      </c>
      <c r="E178" s="11">
        <v>0</v>
      </c>
      <c r="F178" s="11">
        <v>0</v>
      </c>
      <c r="G178" s="11"/>
      <c r="H178" s="11"/>
      <c r="I178" s="11"/>
      <c r="J178" s="11"/>
      <c r="K178" s="65"/>
      <c r="L178" s="11"/>
      <c r="M178" s="11"/>
      <c r="N178" s="11"/>
      <c r="O178" s="11"/>
      <c r="P178" s="11"/>
      <c r="Q178" s="24">
        <f t="shared" si="17"/>
        <v>0</v>
      </c>
    </row>
    <row r="179" spans="1:17" s="25" customFormat="1" x14ac:dyDescent="0.2">
      <c r="A179" s="4" t="s">
        <v>101</v>
      </c>
      <c r="B179" s="4" t="s">
        <v>102</v>
      </c>
      <c r="C179" s="64">
        <v>1126000</v>
      </c>
      <c r="D179" s="76">
        <v>1121000</v>
      </c>
      <c r="E179" s="11">
        <v>0</v>
      </c>
      <c r="F179" s="11">
        <v>0</v>
      </c>
      <c r="G179" s="11"/>
      <c r="H179" s="11"/>
      <c r="I179" s="11"/>
      <c r="J179" s="11"/>
      <c r="K179" s="65"/>
      <c r="L179" s="11"/>
      <c r="M179" s="11"/>
      <c r="N179" s="11"/>
      <c r="O179" s="11"/>
      <c r="P179" s="11"/>
      <c r="Q179" s="24">
        <f t="shared" si="17"/>
        <v>0</v>
      </c>
    </row>
    <row r="180" spans="1:17" s="25" customFormat="1" x14ac:dyDescent="0.2">
      <c r="A180" s="4" t="s">
        <v>327</v>
      </c>
      <c r="B180" s="4" t="s">
        <v>328</v>
      </c>
      <c r="C180" s="11">
        <v>0</v>
      </c>
      <c r="D180" s="11">
        <v>0</v>
      </c>
      <c r="E180" s="11">
        <v>0</v>
      </c>
      <c r="F180" s="11">
        <v>0</v>
      </c>
      <c r="G180" s="11"/>
      <c r="H180" s="11"/>
      <c r="I180" s="11"/>
      <c r="J180" s="11"/>
      <c r="K180" s="65"/>
      <c r="L180" s="11"/>
      <c r="M180" s="11"/>
      <c r="N180" s="11"/>
      <c r="O180" s="11"/>
      <c r="P180" s="11"/>
      <c r="Q180" s="24">
        <f t="shared" si="17"/>
        <v>0</v>
      </c>
    </row>
    <row r="181" spans="1:17" s="25" customFormat="1" ht="30" x14ac:dyDescent="0.2">
      <c r="A181" s="4" t="s">
        <v>162</v>
      </c>
      <c r="B181" s="4" t="s">
        <v>168</v>
      </c>
      <c r="C181" s="64">
        <f>C182</f>
        <v>16010800</v>
      </c>
      <c r="D181" s="76">
        <f>D182</f>
        <v>16010800</v>
      </c>
      <c r="E181" s="11">
        <v>0</v>
      </c>
      <c r="F181" s="11">
        <v>0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24">
        <f t="shared" si="17"/>
        <v>0</v>
      </c>
    </row>
    <row r="182" spans="1:17" s="25" customFormat="1" x14ac:dyDescent="0.2">
      <c r="A182" s="4" t="s">
        <v>329</v>
      </c>
      <c r="B182" s="4" t="s">
        <v>330</v>
      </c>
      <c r="C182" s="64">
        <v>16010800</v>
      </c>
      <c r="D182" s="76">
        <v>16010800</v>
      </c>
      <c r="E182" s="11">
        <v>0</v>
      </c>
      <c r="F182" s="11">
        <v>0</v>
      </c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24">
        <f t="shared" si="17"/>
        <v>0</v>
      </c>
    </row>
    <row r="183" spans="1:17" s="25" customFormat="1" x14ac:dyDescent="0.2">
      <c r="A183" s="4" t="s">
        <v>163</v>
      </c>
      <c r="B183" s="4" t="s">
        <v>169</v>
      </c>
      <c r="C183" s="64">
        <f>C184+C186+C188+C189+C190+C191</f>
        <v>1240200</v>
      </c>
      <c r="D183" s="76">
        <f>D184+D186+D188+D189+D190+D191</f>
        <v>1240200</v>
      </c>
      <c r="E183" s="11">
        <v>0</v>
      </c>
      <c r="F183" s="11">
        <v>0</v>
      </c>
      <c r="G183" s="11"/>
      <c r="H183" s="11">
        <f>H188</f>
        <v>65864.710000000006</v>
      </c>
      <c r="I183" s="11"/>
      <c r="J183" s="11"/>
      <c r="K183" s="11"/>
      <c r="L183" s="11"/>
      <c r="M183" s="11"/>
      <c r="N183" s="11"/>
      <c r="O183" s="11"/>
      <c r="P183" s="11"/>
      <c r="Q183" s="24">
        <f t="shared" si="17"/>
        <v>0</v>
      </c>
    </row>
    <row r="184" spans="1:17" s="25" customFormat="1" x14ac:dyDescent="0.2">
      <c r="A184" s="4" t="s">
        <v>378</v>
      </c>
      <c r="B184" s="4" t="s">
        <v>380</v>
      </c>
      <c r="C184" s="64">
        <v>321000</v>
      </c>
      <c r="D184" s="76">
        <v>321000</v>
      </c>
      <c r="E184" s="11">
        <v>0</v>
      </c>
      <c r="F184" s="11">
        <v>0</v>
      </c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24">
        <f t="shared" si="17"/>
        <v>0</v>
      </c>
    </row>
    <row r="185" spans="1:17" s="25" customFormat="1" ht="15" customHeight="1" x14ac:dyDescent="0.2">
      <c r="A185" s="4" t="s">
        <v>379</v>
      </c>
      <c r="B185" s="4" t="s">
        <v>381</v>
      </c>
      <c r="C185" s="64"/>
      <c r="D185" s="76"/>
      <c r="E185" s="11">
        <v>0</v>
      </c>
      <c r="F185" s="11">
        <v>0</v>
      </c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24">
        <f t="shared" si="17"/>
        <v>0</v>
      </c>
    </row>
    <row r="186" spans="1:17" s="25" customFormat="1" x14ac:dyDescent="0.2">
      <c r="A186" s="4" t="s">
        <v>331</v>
      </c>
      <c r="B186" s="4" t="s">
        <v>332</v>
      </c>
      <c r="C186" s="64">
        <v>6000</v>
      </c>
      <c r="D186" s="76">
        <v>6000</v>
      </c>
      <c r="E186" s="11">
        <v>0</v>
      </c>
      <c r="F186" s="11">
        <v>0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24">
        <f t="shared" si="17"/>
        <v>0</v>
      </c>
    </row>
    <row r="187" spans="1:17" s="25" customFormat="1" x14ac:dyDescent="0.2">
      <c r="A187" s="4" t="s">
        <v>333</v>
      </c>
      <c r="B187" s="4" t="s">
        <v>334</v>
      </c>
      <c r="C187" s="11">
        <v>0</v>
      </c>
      <c r="D187" s="11">
        <v>0</v>
      </c>
      <c r="E187" s="11">
        <v>0</v>
      </c>
      <c r="F187" s="11">
        <v>0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24">
        <f t="shared" si="17"/>
        <v>0</v>
      </c>
    </row>
    <row r="188" spans="1:17" s="25" customFormat="1" ht="30" customHeight="1" x14ac:dyDescent="0.2">
      <c r="A188" s="4" t="s">
        <v>335</v>
      </c>
      <c r="B188" s="4" t="s">
        <v>336</v>
      </c>
      <c r="C188" s="64">
        <v>98000</v>
      </c>
      <c r="D188" s="76">
        <v>98000</v>
      </c>
      <c r="E188" s="11">
        <v>0</v>
      </c>
      <c r="F188" s="11">
        <v>0</v>
      </c>
      <c r="G188" s="11"/>
      <c r="H188" s="11">
        <v>65864.710000000006</v>
      </c>
      <c r="I188" s="11"/>
      <c r="J188" s="11"/>
      <c r="K188" s="11"/>
      <c r="L188" s="11"/>
      <c r="M188" s="11"/>
      <c r="N188" s="11"/>
      <c r="O188" s="11"/>
      <c r="P188" s="11"/>
      <c r="Q188" s="24">
        <f t="shared" si="17"/>
        <v>0</v>
      </c>
    </row>
    <row r="189" spans="1:17" s="25" customFormat="1" x14ac:dyDescent="0.2">
      <c r="A189" s="4" t="s">
        <v>337</v>
      </c>
      <c r="B189" s="4" t="s">
        <v>338</v>
      </c>
      <c r="C189" s="64">
        <v>587500</v>
      </c>
      <c r="D189" s="76">
        <v>587500</v>
      </c>
      <c r="E189" s="11">
        <v>0</v>
      </c>
      <c r="F189" s="11">
        <v>0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24">
        <f t="shared" si="17"/>
        <v>0</v>
      </c>
    </row>
    <row r="190" spans="1:17" s="25" customFormat="1" x14ac:dyDescent="0.2">
      <c r="A190" s="4" t="s">
        <v>405</v>
      </c>
      <c r="B190" s="4" t="s">
        <v>406</v>
      </c>
      <c r="C190" s="64">
        <v>227000</v>
      </c>
      <c r="D190" s="76">
        <v>227000</v>
      </c>
      <c r="E190" s="11">
        <v>0</v>
      </c>
      <c r="F190" s="11">
        <v>0</v>
      </c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24">
        <f t="shared" si="17"/>
        <v>0</v>
      </c>
    </row>
    <row r="191" spans="1:17" s="25" customFormat="1" x14ac:dyDescent="0.2">
      <c r="A191" s="4" t="s">
        <v>352</v>
      </c>
      <c r="B191" s="4" t="s">
        <v>353</v>
      </c>
      <c r="C191" s="64">
        <v>700</v>
      </c>
      <c r="D191" s="76">
        <v>700</v>
      </c>
      <c r="E191" s="11">
        <v>0</v>
      </c>
      <c r="F191" s="11">
        <v>0</v>
      </c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24">
        <f t="shared" si="17"/>
        <v>0</v>
      </c>
    </row>
    <row r="192" spans="1:17" s="25" customFormat="1" x14ac:dyDescent="0.2">
      <c r="A192" s="4" t="s">
        <v>164</v>
      </c>
      <c r="B192" s="4" t="s">
        <v>170</v>
      </c>
      <c r="C192" s="64">
        <f>C193</f>
        <v>620000</v>
      </c>
      <c r="D192" s="76">
        <f>D193</f>
        <v>620000</v>
      </c>
      <c r="E192" s="11">
        <v>0</v>
      </c>
      <c r="F192" s="11">
        <v>0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24">
        <f t="shared" si="17"/>
        <v>0</v>
      </c>
    </row>
    <row r="193" spans="1:17" s="25" customFormat="1" x14ac:dyDescent="0.2">
      <c r="A193" s="4" t="s">
        <v>354</v>
      </c>
      <c r="B193" s="4" t="s">
        <v>355</v>
      </c>
      <c r="C193" s="64">
        <v>620000</v>
      </c>
      <c r="D193" s="76">
        <v>620000</v>
      </c>
      <c r="E193" s="11">
        <v>0</v>
      </c>
      <c r="F193" s="11">
        <v>0</v>
      </c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24">
        <f t="shared" si="17"/>
        <v>0</v>
      </c>
    </row>
    <row r="194" spans="1:17" s="25" customFormat="1" x14ac:dyDescent="0.2">
      <c r="A194" s="4" t="s">
        <v>165</v>
      </c>
      <c r="B194" s="4" t="s">
        <v>171</v>
      </c>
      <c r="C194" s="11">
        <v>0</v>
      </c>
      <c r="D194" s="11">
        <v>0</v>
      </c>
      <c r="E194" s="11">
        <v>0</v>
      </c>
      <c r="F194" s="11">
        <v>0</v>
      </c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24">
        <f t="shared" si="17"/>
        <v>0</v>
      </c>
    </row>
    <row r="195" spans="1:17" s="25" customFormat="1" x14ac:dyDescent="0.2">
      <c r="A195" s="4" t="s">
        <v>166</v>
      </c>
      <c r="B195" s="4" t="s">
        <v>172</v>
      </c>
      <c r="C195" s="64">
        <f>C196</f>
        <v>4320</v>
      </c>
      <c r="D195" s="76">
        <f>D196</f>
        <v>1000000</v>
      </c>
      <c r="E195" s="11">
        <v>0</v>
      </c>
      <c r="F195" s="11">
        <v>0</v>
      </c>
      <c r="G195" s="11"/>
      <c r="H195" s="11">
        <f>H196</f>
        <v>178950</v>
      </c>
      <c r="I195" s="11"/>
      <c r="J195" s="11"/>
      <c r="K195" s="11"/>
      <c r="L195" s="11"/>
      <c r="M195" s="11"/>
      <c r="N195" s="11"/>
      <c r="O195" s="11"/>
      <c r="P195" s="11"/>
      <c r="Q195" s="24">
        <f t="shared" si="17"/>
        <v>0</v>
      </c>
    </row>
    <row r="196" spans="1:17" s="25" customFormat="1" x14ac:dyDescent="0.2">
      <c r="A196" s="4" t="s">
        <v>339</v>
      </c>
      <c r="B196" s="4" t="s">
        <v>340</v>
      </c>
      <c r="C196" s="64">
        <v>4320</v>
      </c>
      <c r="D196" s="76">
        <v>1000000</v>
      </c>
      <c r="E196" s="11">
        <v>0</v>
      </c>
      <c r="F196" s="11">
        <v>0</v>
      </c>
      <c r="G196" s="11"/>
      <c r="H196" s="11">
        <v>178950</v>
      </c>
      <c r="I196" s="11"/>
      <c r="J196" s="11"/>
      <c r="K196" s="11"/>
      <c r="L196" s="11"/>
      <c r="M196" s="11"/>
      <c r="N196" s="11"/>
      <c r="O196" s="11"/>
      <c r="P196" s="11"/>
      <c r="Q196" s="24">
        <f t="shared" si="17"/>
        <v>0</v>
      </c>
    </row>
    <row r="197" spans="1:17" s="25" customFormat="1" ht="30" x14ac:dyDescent="0.2">
      <c r="A197" s="4" t="s">
        <v>167</v>
      </c>
      <c r="B197" s="4" t="s">
        <v>173</v>
      </c>
      <c r="C197" s="11">
        <v>0</v>
      </c>
      <c r="D197" s="11">
        <v>0</v>
      </c>
      <c r="E197" s="11">
        <v>0</v>
      </c>
      <c r="F197" s="11">
        <v>0</v>
      </c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24">
        <f t="shared" si="17"/>
        <v>0</v>
      </c>
    </row>
    <row r="198" spans="1:17" s="22" customFormat="1" x14ac:dyDescent="0.2">
      <c r="A198" s="33">
        <v>2.7</v>
      </c>
      <c r="B198" s="34" t="s">
        <v>174</v>
      </c>
      <c r="C198" s="35">
        <f>C199+C201+C202+C203</f>
        <v>5000000</v>
      </c>
      <c r="D198" s="35">
        <f>D199+D201+D202+D203</f>
        <v>5333757.6900000004</v>
      </c>
      <c r="E198" s="35">
        <f>SUM(E199:E203)</f>
        <v>0</v>
      </c>
      <c r="F198" s="35">
        <f t="shared" ref="F198:P198" si="19">SUM(F199:F203)</f>
        <v>0</v>
      </c>
      <c r="G198" s="35">
        <f t="shared" si="19"/>
        <v>333757.69</v>
      </c>
      <c r="H198" s="35">
        <f t="shared" si="19"/>
        <v>0</v>
      </c>
      <c r="I198" s="35">
        <f t="shared" si="19"/>
        <v>0</v>
      </c>
      <c r="J198" s="35">
        <f t="shared" si="19"/>
        <v>0</v>
      </c>
      <c r="K198" s="35">
        <f t="shared" si="19"/>
        <v>0</v>
      </c>
      <c r="L198" s="35">
        <f t="shared" si="19"/>
        <v>0</v>
      </c>
      <c r="M198" s="35">
        <f t="shared" si="19"/>
        <v>0</v>
      </c>
      <c r="N198" s="35">
        <f t="shared" si="19"/>
        <v>0</v>
      </c>
      <c r="O198" s="35">
        <f t="shared" si="19"/>
        <v>0</v>
      </c>
      <c r="P198" s="35">
        <f t="shared" si="19"/>
        <v>0</v>
      </c>
      <c r="Q198" s="35">
        <f>SUM(E198:P198)</f>
        <v>333757.69</v>
      </c>
    </row>
    <row r="199" spans="1:17" s="25" customFormat="1" x14ac:dyDescent="0.2">
      <c r="A199" s="4" t="s">
        <v>176</v>
      </c>
      <c r="B199" s="4" t="s">
        <v>175</v>
      </c>
      <c r="C199" s="41">
        <f>C200</f>
        <v>5000000</v>
      </c>
      <c r="D199" s="41">
        <f>D200</f>
        <v>5333757.6900000004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1">
        <v>0</v>
      </c>
      <c r="M199" s="41">
        <v>0</v>
      </c>
      <c r="N199" s="41"/>
      <c r="O199" s="41"/>
      <c r="P199" s="41"/>
      <c r="Q199" s="41">
        <f>SUM(E199:P199)</f>
        <v>0</v>
      </c>
    </row>
    <row r="200" spans="1:17" s="25" customFormat="1" x14ac:dyDescent="0.2">
      <c r="A200" s="4" t="s">
        <v>341</v>
      </c>
      <c r="B200" s="4" t="s">
        <v>342</v>
      </c>
      <c r="C200" s="41">
        <v>5000000</v>
      </c>
      <c r="D200" s="41">
        <v>5333757.6900000004</v>
      </c>
      <c r="E200" s="41">
        <v>0</v>
      </c>
      <c r="F200" s="41"/>
      <c r="G200" s="41">
        <v>333757.69</v>
      </c>
      <c r="H200" s="41"/>
      <c r="I200" s="41"/>
      <c r="J200" s="41"/>
      <c r="K200" s="41"/>
      <c r="L200" s="41"/>
      <c r="M200" s="41">
        <v>0</v>
      </c>
      <c r="N200" s="41"/>
      <c r="O200" s="41"/>
      <c r="P200" s="41"/>
      <c r="Q200" s="41"/>
    </row>
    <row r="201" spans="1:17" s="25" customFormat="1" x14ac:dyDescent="0.2">
      <c r="A201" s="4" t="s">
        <v>177</v>
      </c>
      <c r="B201" s="4" t="s">
        <v>180</v>
      </c>
      <c r="C201" s="65"/>
      <c r="D201" s="65"/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/>
      <c r="O201" s="41"/>
      <c r="P201" s="41"/>
      <c r="Q201" s="41">
        <f t="shared" ref="Q201:Q203" si="20">SUM(E201:P201)</f>
        <v>0</v>
      </c>
    </row>
    <row r="202" spans="1:17" s="25" customFormat="1" x14ac:dyDescent="0.2">
      <c r="A202" s="4" t="s">
        <v>178</v>
      </c>
      <c r="B202" s="4" t="s">
        <v>181</v>
      </c>
      <c r="C202" s="41">
        <v>0</v>
      </c>
      <c r="D202" s="41">
        <v>0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</v>
      </c>
      <c r="N202" s="41"/>
      <c r="O202" s="41"/>
      <c r="P202" s="41"/>
      <c r="Q202" s="41">
        <f t="shared" si="20"/>
        <v>0</v>
      </c>
    </row>
    <row r="203" spans="1:17" s="25" customFormat="1" ht="30" x14ac:dyDescent="0.2">
      <c r="A203" s="61" t="s">
        <v>179</v>
      </c>
      <c r="B203" s="61" t="s">
        <v>182</v>
      </c>
      <c r="C203" s="41">
        <v>0</v>
      </c>
      <c r="D203" s="41">
        <v>0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1">
        <v>0</v>
      </c>
      <c r="N203" s="41"/>
      <c r="O203" s="41"/>
      <c r="P203" s="41"/>
      <c r="Q203" s="41">
        <f t="shared" si="20"/>
        <v>0</v>
      </c>
    </row>
    <row r="204" spans="1:17" s="22" customFormat="1" ht="30" x14ac:dyDescent="0.2">
      <c r="A204" s="33">
        <v>2.8</v>
      </c>
      <c r="B204" s="34" t="s">
        <v>183</v>
      </c>
      <c r="C204" s="35">
        <f>SUM(C205:C206)</f>
        <v>0</v>
      </c>
      <c r="D204" s="35">
        <f>SUM(D205:D206)</f>
        <v>0</v>
      </c>
      <c r="E204" s="35">
        <f t="shared" ref="E204:P204" si="21">SUM(E205:E206)</f>
        <v>0</v>
      </c>
      <c r="F204" s="35">
        <f t="shared" si="21"/>
        <v>0</v>
      </c>
      <c r="G204" s="35">
        <f t="shared" si="21"/>
        <v>0</v>
      </c>
      <c r="H204" s="35">
        <f t="shared" si="21"/>
        <v>0</v>
      </c>
      <c r="I204" s="35">
        <f t="shared" si="21"/>
        <v>0</v>
      </c>
      <c r="J204" s="35">
        <f t="shared" si="21"/>
        <v>0</v>
      </c>
      <c r="K204" s="35">
        <f t="shared" si="21"/>
        <v>0</v>
      </c>
      <c r="L204" s="35">
        <f t="shared" si="21"/>
        <v>0</v>
      </c>
      <c r="M204" s="35">
        <f t="shared" si="21"/>
        <v>0</v>
      </c>
      <c r="N204" s="35">
        <f t="shared" si="21"/>
        <v>0</v>
      </c>
      <c r="O204" s="35">
        <f t="shared" si="21"/>
        <v>0</v>
      </c>
      <c r="P204" s="35">
        <f t="shared" si="21"/>
        <v>0</v>
      </c>
      <c r="Q204" s="35">
        <f>SUM(E204:P204)</f>
        <v>0</v>
      </c>
    </row>
    <row r="205" spans="1:17" s="25" customFormat="1" x14ac:dyDescent="0.2">
      <c r="A205" s="4" t="s">
        <v>188</v>
      </c>
      <c r="B205" s="4" t="s">
        <v>189</v>
      </c>
      <c r="C205" s="41">
        <v>0</v>
      </c>
      <c r="D205" s="41"/>
      <c r="E205" s="41">
        <v>0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1">
        <v>0</v>
      </c>
      <c r="N205" s="41">
        <v>0</v>
      </c>
      <c r="O205" s="41">
        <v>0</v>
      </c>
      <c r="P205" s="41">
        <v>0</v>
      </c>
      <c r="Q205" s="41">
        <f>SUM(E205:P205)</f>
        <v>0</v>
      </c>
    </row>
    <row r="206" spans="1:17" s="25" customFormat="1" ht="30" x14ac:dyDescent="0.2">
      <c r="A206" s="4" t="s">
        <v>190</v>
      </c>
      <c r="B206" s="4" t="s">
        <v>191</v>
      </c>
      <c r="C206" s="41">
        <v>0</v>
      </c>
      <c r="D206" s="41"/>
      <c r="E206" s="41">
        <v>0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</v>
      </c>
      <c r="N206" s="41">
        <v>0</v>
      </c>
      <c r="O206" s="41">
        <v>0</v>
      </c>
      <c r="P206" s="41">
        <v>0</v>
      </c>
      <c r="Q206" s="41">
        <f>SUM(E206:P206)</f>
        <v>0</v>
      </c>
    </row>
    <row r="207" spans="1:17" s="22" customFormat="1" x14ac:dyDescent="0.2">
      <c r="A207" s="33">
        <v>2.9</v>
      </c>
      <c r="B207" s="34" t="s">
        <v>187</v>
      </c>
      <c r="C207" s="35">
        <f>SUM(C208:C210)</f>
        <v>0</v>
      </c>
      <c r="D207" s="35"/>
      <c r="E207" s="35">
        <f t="shared" ref="E207:Q207" si="22">SUM(E208:E210)</f>
        <v>0</v>
      </c>
      <c r="F207" s="35">
        <f t="shared" ref="F207:P207" si="23">SUM(F208:F210)</f>
        <v>0</v>
      </c>
      <c r="G207" s="35">
        <f t="shared" si="23"/>
        <v>0</v>
      </c>
      <c r="H207" s="35">
        <f t="shared" si="23"/>
        <v>0</v>
      </c>
      <c r="I207" s="35">
        <f t="shared" si="23"/>
        <v>0</v>
      </c>
      <c r="J207" s="35">
        <f t="shared" si="23"/>
        <v>0</v>
      </c>
      <c r="K207" s="35">
        <f t="shared" si="23"/>
        <v>0</v>
      </c>
      <c r="L207" s="35">
        <f t="shared" si="23"/>
        <v>0</v>
      </c>
      <c r="M207" s="35">
        <f t="shared" si="23"/>
        <v>0</v>
      </c>
      <c r="N207" s="35">
        <f t="shared" si="23"/>
        <v>0</v>
      </c>
      <c r="O207" s="35">
        <f t="shared" si="23"/>
        <v>0</v>
      </c>
      <c r="P207" s="35">
        <f t="shared" si="23"/>
        <v>0</v>
      </c>
      <c r="Q207" s="35">
        <f t="shared" si="22"/>
        <v>0</v>
      </c>
    </row>
    <row r="208" spans="1:17" s="25" customFormat="1" x14ac:dyDescent="0.2">
      <c r="A208" s="4" t="s">
        <v>184</v>
      </c>
      <c r="B208" s="4" t="s">
        <v>192</v>
      </c>
      <c r="C208" s="41">
        <v>0</v>
      </c>
      <c r="D208" s="41"/>
      <c r="E208" s="41">
        <v>0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41">
        <v>0</v>
      </c>
      <c r="L208" s="41">
        <v>0</v>
      </c>
      <c r="M208" s="41">
        <v>0</v>
      </c>
      <c r="N208" s="41"/>
      <c r="O208" s="41"/>
      <c r="P208" s="41"/>
      <c r="Q208" s="41">
        <f>SUM(E208:P208)</f>
        <v>0</v>
      </c>
    </row>
    <row r="209" spans="1:17" s="25" customFormat="1" x14ac:dyDescent="0.2">
      <c r="A209" s="4" t="s">
        <v>185</v>
      </c>
      <c r="B209" s="4" t="s">
        <v>193</v>
      </c>
      <c r="C209" s="41">
        <v>0</v>
      </c>
      <c r="D209" s="41"/>
      <c r="E209" s="41">
        <v>0</v>
      </c>
      <c r="F209" s="41">
        <v>0</v>
      </c>
      <c r="G209" s="41">
        <v>0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>
        <f>SUM(E209:P209)</f>
        <v>0</v>
      </c>
    </row>
    <row r="210" spans="1:17" s="25" customFormat="1" ht="30" x14ac:dyDescent="0.25">
      <c r="A210" s="4" t="s">
        <v>186</v>
      </c>
      <c r="B210" s="4" t="s">
        <v>194</v>
      </c>
      <c r="C210" s="49"/>
      <c r="D210" s="41"/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1">
        <v>0</v>
      </c>
      <c r="K210" s="41">
        <v>0</v>
      </c>
      <c r="L210" s="41">
        <v>0</v>
      </c>
      <c r="M210" s="41">
        <v>0</v>
      </c>
      <c r="N210" s="41"/>
      <c r="O210" s="41"/>
      <c r="P210" s="41"/>
      <c r="Q210" s="41">
        <f>SUM(E210:P210)</f>
        <v>0</v>
      </c>
    </row>
    <row r="211" spans="1:17" s="22" customFormat="1" x14ac:dyDescent="0.2">
      <c r="A211" s="12">
        <v>4</v>
      </c>
      <c r="B211" s="13" t="s">
        <v>201</v>
      </c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37"/>
    </row>
    <row r="212" spans="1:17" s="22" customFormat="1" x14ac:dyDescent="0.2">
      <c r="A212" s="33">
        <v>4.0999999999999996</v>
      </c>
      <c r="B212" s="34" t="s">
        <v>200</v>
      </c>
      <c r="C212" s="35">
        <f>SUM(C213:C214)</f>
        <v>0</v>
      </c>
      <c r="D212" s="35"/>
      <c r="E212" s="35">
        <f t="shared" ref="E212:Q212" si="24">SUM(E213:E214)</f>
        <v>0</v>
      </c>
      <c r="F212" s="35">
        <f t="shared" ref="F212:P212" si="25">SUM(F213:F214)</f>
        <v>0</v>
      </c>
      <c r="G212" s="35">
        <f t="shared" si="25"/>
        <v>0</v>
      </c>
      <c r="H212" s="35">
        <f t="shared" si="25"/>
        <v>0</v>
      </c>
      <c r="I212" s="35">
        <f t="shared" si="25"/>
        <v>0</v>
      </c>
      <c r="J212" s="35">
        <f t="shared" si="25"/>
        <v>0</v>
      </c>
      <c r="K212" s="35">
        <f t="shared" si="25"/>
        <v>0</v>
      </c>
      <c r="L212" s="35">
        <f t="shared" si="25"/>
        <v>0</v>
      </c>
      <c r="M212" s="35">
        <f t="shared" si="25"/>
        <v>0</v>
      </c>
      <c r="N212" s="35">
        <f t="shared" si="25"/>
        <v>0</v>
      </c>
      <c r="O212" s="35">
        <f t="shared" si="25"/>
        <v>0</v>
      </c>
      <c r="P212" s="35">
        <f t="shared" si="25"/>
        <v>0</v>
      </c>
      <c r="Q212" s="35">
        <f t="shared" si="24"/>
        <v>0</v>
      </c>
    </row>
    <row r="213" spans="1:17" s="25" customFormat="1" x14ac:dyDescent="0.2">
      <c r="A213" s="4" t="s">
        <v>197</v>
      </c>
      <c r="B213" s="4" t="s">
        <v>196</v>
      </c>
      <c r="C213" s="41">
        <v>0</v>
      </c>
      <c r="D213" s="41"/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/>
      <c r="N213" s="41"/>
      <c r="O213" s="41"/>
      <c r="P213" s="41"/>
      <c r="Q213" s="41">
        <f t="shared" ref="Q213:Q220" si="26">SUM(E213:J213)</f>
        <v>0</v>
      </c>
    </row>
    <row r="214" spans="1:17" s="25" customFormat="1" x14ac:dyDescent="0.2">
      <c r="A214" s="4" t="s">
        <v>195</v>
      </c>
      <c r="B214" s="4" t="s">
        <v>198</v>
      </c>
      <c r="C214" s="41">
        <v>0</v>
      </c>
      <c r="D214" s="41"/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41">
        <v>0</v>
      </c>
      <c r="L214" s="41">
        <v>0</v>
      </c>
      <c r="M214" s="41"/>
      <c r="N214" s="41"/>
      <c r="O214" s="41"/>
      <c r="P214" s="41"/>
      <c r="Q214" s="41">
        <f t="shared" si="26"/>
        <v>0</v>
      </c>
    </row>
    <row r="215" spans="1:17" s="22" customFormat="1" x14ac:dyDescent="0.2">
      <c r="A215" s="33">
        <v>4.2</v>
      </c>
      <c r="B215" s="34" t="s">
        <v>199</v>
      </c>
      <c r="C215" s="35">
        <f>SUM(C216:C217)</f>
        <v>0</v>
      </c>
      <c r="D215" s="35"/>
      <c r="E215" s="35">
        <f t="shared" ref="E215:M215" si="27">SUM(E216:E217)</f>
        <v>0</v>
      </c>
      <c r="F215" s="35">
        <f t="shared" si="27"/>
        <v>0</v>
      </c>
      <c r="G215" s="35">
        <f t="shared" si="27"/>
        <v>0</v>
      </c>
      <c r="H215" s="35">
        <f t="shared" si="27"/>
        <v>0</v>
      </c>
      <c r="I215" s="35">
        <f t="shared" si="27"/>
        <v>0</v>
      </c>
      <c r="J215" s="35">
        <f t="shared" si="27"/>
        <v>0</v>
      </c>
      <c r="K215" s="35">
        <f t="shared" si="27"/>
        <v>0</v>
      </c>
      <c r="L215" s="35">
        <f t="shared" si="27"/>
        <v>0</v>
      </c>
      <c r="M215" s="35">
        <f t="shared" si="27"/>
        <v>0</v>
      </c>
      <c r="N215" s="35"/>
      <c r="O215" s="35"/>
      <c r="P215" s="35"/>
      <c r="Q215" s="35">
        <f>SUM(Q216:Q217)</f>
        <v>0</v>
      </c>
    </row>
    <row r="216" spans="1:17" s="25" customFormat="1" x14ac:dyDescent="0.2">
      <c r="A216" s="4" t="s">
        <v>206</v>
      </c>
      <c r="B216" s="4" t="s">
        <v>205</v>
      </c>
      <c r="C216" s="41">
        <v>0</v>
      </c>
      <c r="D216" s="41"/>
      <c r="E216" s="41">
        <v>0</v>
      </c>
      <c r="F216" s="41">
        <v>0</v>
      </c>
      <c r="G216" s="41">
        <v>0</v>
      </c>
      <c r="H216" s="41">
        <v>0</v>
      </c>
      <c r="I216" s="41">
        <v>0</v>
      </c>
      <c r="J216" s="41">
        <v>0</v>
      </c>
      <c r="K216" s="41">
        <v>0</v>
      </c>
      <c r="L216" s="41">
        <v>0</v>
      </c>
      <c r="M216" s="41"/>
      <c r="N216" s="41"/>
      <c r="O216" s="41"/>
      <c r="P216" s="41"/>
      <c r="Q216" s="41">
        <f t="shared" si="26"/>
        <v>0</v>
      </c>
    </row>
    <row r="217" spans="1:17" s="25" customFormat="1" x14ac:dyDescent="0.2">
      <c r="A217" s="4" t="s">
        <v>208</v>
      </c>
      <c r="B217" s="4" t="s">
        <v>207</v>
      </c>
      <c r="C217" s="41">
        <v>0</v>
      </c>
      <c r="D217" s="41"/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41">
        <v>0</v>
      </c>
      <c r="L217" s="41">
        <v>0</v>
      </c>
      <c r="M217" s="41"/>
      <c r="N217" s="41"/>
      <c r="O217" s="41"/>
      <c r="P217" s="41"/>
      <c r="Q217" s="41">
        <f t="shared" si="26"/>
        <v>0</v>
      </c>
    </row>
    <row r="218" spans="1:17" s="22" customFormat="1" x14ac:dyDescent="0.2">
      <c r="A218" s="33">
        <v>4.3</v>
      </c>
      <c r="B218" s="34" t="s">
        <v>202</v>
      </c>
      <c r="C218" s="35">
        <f>SUM(C219)</f>
        <v>0</v>
      </c>
      <c r="D218" s="35"/>
      <c r="E218" s="35">
        <f t="shared" ref="E218:L218" si="28">SUM(E219)</f>
        <v>0</v>
      </c>
      <c r="F218" s="35">
        <v>0</v>
      </c>
      <c r="G218" s="35">
        <v>0</v>
      </c>
      <c r="H218" s="35">
        <f t="shared" si="28"/>
        <v>0</v>
      </c>
      <c r="I218" s="35">
        <f t="shared" si="28"/>
        <v>0</v>
      </c>
      <c r="J218" s="35">
        <f t="shared" si="28"/>
        <v>0</v>
      </c>
      <c r="K218" s="35">
        <f t="shared" si="28"/>
        <v>0</v>
      </c>
      <c r="L218" s="35">
        <f t="shared" si="28"/>
        <v>0</v>
      </c>
      <c r="M218" s="35"/>
      <c r="N218" s="35"/>
      <c r="O218" s="35"/>
      <c r="P218" s="35"/>
      <c r="Q218" s="35">
        <f>SUM(Q219)</f>
        <v>0</v>
      </c>
    </row>
    <row r="219" spans="1:17" s="25" customFormat="1" x14ac:dyDescent="0.2">
      <c r="A219" s="4" t="s">
        <v>204</v>
      </c>
      <c r="B219" s="4" t="s">
        <v>203</v>
      </c>
      <c r="C219" s="41">
        <v>0</v>
      </c>
      <c r="D219" s="41"/>
      <c r="E219" s="41">
        <v>0</v>
      </c>
      <c r="F219" s="41">
        <v>0</v>
      </c>
      <c r="G219" s="41">
        <v>0</v>
      </c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1"/>
      <c r="N219" s="41"/>
      <c r="O219" s="41"/>
      <c r="P219" s="41"/>
      <c r="Q219" s="41">
        <f t="shared" si="26"/>
        <v>0</v>
      </c>
    </row>
    <row r="220" spans="1:17" s="26" customFormat="1" x14ac:dyDescent="0.2">
      <c r="A220" s="85" t="s">
        <v>211</v>
      </c>
      <c r="B220" s="85"/>
      <c r="C220" s="42">
        <f>+C212+C215+C218</f>
        <v>0</v>
      </c>
      <c r="D220" s="42"/>
      <c r="E220" s="42">
        <f t="shared" ref="E220:G220" si="29">+E212+E215+E218</f>
        <v>0</v>
      </c>
      <c r="F220" s="42">
        <f t="shared" si="29"/>
        <v>0</v>
      </c>
      <c r="G220" s="42">
        <f t="shared" si="29"/>
        <v>0</v>
      </c>
      <c r="H220" s="42">
        <f>+H212+H215+H218</f>
        <v>0</v>
      </c>
      <c r="I220" s="42">
        <v>0</v>
      </c>
      <c r="J220" s="42">
        <v>0</v>
      </c>
      <c r="K220" s="42">
        <v>0</v>
      </c>
      <c r="L220" s="42">
        <v>0</v>
      </c>
      <c r="M220" s="42"/>
      <c r="N220" s="42"/>
      <c r="O220" s="42"/>
      <c r="P220" s="42"/>
      <c r="Q220" s="42">
        <f t="shared" si="26"/>
        <v>0</v>
      </c>
    </row>
    <row r="221" spans="1:17" s="25" customFormat="1" x14ac:dyDescent="0.2">
      <c r="A221" s="4"/>
      <c r="B221" s="4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24"/>
    </row>
    <row r="222" spans="1:17" s="22" customFormat="1" ht="15.75" thickBot="1" x14ac:dyDescent="0.25">
      <c r="A222" s="86" t="s">
        <v>212</v>
      </c>
      <c r="B222" s="86"/>
      <c r="C222" s="17">
        <f t="shared" ref="C222:Q222" si="30">+C15+C220</f>
        <v>28776320474</v>
      </c>
      <c r="D222" s="17">
        <f t="shared" si="30"/>
        <v>28775923474</v>
      </c>
      <c r="E222" s="17">
        <f t="shared" si="30"/>
        <v>2141428594.0699999</v>
      </c>
      <c r="F222" s="17">
        <f t="shared" si="30"/>
        <v>2269067266.1900001</v>
      </c>
      <c r="G222" s="17">
        <f t="shared" si="30"/>
        <v>2242326952.0599999</v>
      </c>
      <c r="H222" s="17">
        <f t="shared" si="30"/>
        <v>2221207214.3899999</v>
      </c>
      <c r="I222" s="17">
        <f t="shared" si="30"/>
        <v>0</v>
      </c>
      <c r="J222" s="17">
        <f t="shared" si="30"/>
        <v>0</v>
      </c>
      <c r="K222" s="17">
        <f t="shared" si="30"/>
        <v>0</v>
      </c>
      <c r="L222" s="17">
        <f t="shared" si="30"/>
        <v>0</v>
      </c>
      <c r="M222" s="17">
        <f t="shared" si="30"/>
        <v>0</v>
      </c>
      <c r="N222" s="17">
        <f t="shared" si="30"/>
        <v>0</v>
      </c>
      <c r="O222" s="17">
        <f t="shared" si="30"/>
        <v>0</v>
      </c>
      <c r="P222" s="17">
        <f t="shared" si="30"/>
        <v>0</v>
      </c>
      <c r="Q222" s="17">
        <f t="shared" si="30"/>
        <v>8874030026.710001</v>
      </c>
    </row>
    <row r="223" spans="1:17" ht="15.75" thickTop="1" x14ac:dyDescent="0.2">
      <c r="A223" s="19" t="s">
        <v>93</v>
      </c>
    </row>
    <row r="227" spans="1:17" x14ac:dyDescent="0.2">
      <c r="B227" s="45"/>
      <c r="E227" s="48"/>
      <c r="F227" s="48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s="3" customFormat="1" x14ac:dyDescent="0.2">
      <c r="A228" s="20"/>
      <c r="B228" s="38" t="s">
        <v>213</v>
      </c>
      <c r="C228" s="43"/>
      <c r="D228" s="21"/>
      <c r="E228" s="87" t="s">
        <v>214</v>
      </c>
      <c r="F228" s="87"/>
      <c r="G228" s="8"/>
      <c r="H228" s="43"/>
      <c r="I228" s="43"/>
      <c r="J228" s="43"/>
      <c r="K228" s="43"/>
      <c r="L228" s="43"/>
      <c r="M228" s="43"/>
      <c r="N228" s="43"/>
      <c r="O228" s="43"/>
      <c r="P228" s="43"/>
      <c r="Q228" s="43"/>
    </row>
    <row r="229" spans="1:17" x14ac:dyDescent="0.2">
      <c r="B229" s="39" t="s">
        <v>215</v>
      </c>
      <c r="E229" s="88" t="s">
        <v>388</v>
      </c>
      <c r="F229" s="88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">
      <c r="B230" s="44"/>
    </row>
    <row r="231" spans="1:17" x14ac:dyDescent="0.25">
      <c r="A231" s="18" t="s">
        <v>80</v>
      </c>
    </row>
    <row r="232" spans="1:17" x14ac:dyDescent="0.25">
      <c r="A232" s="51" t="s">
        <v>81</v>
      </c>
    </row>
    <row r="233" spans="1:17" ht="27.75" customHeight="1" x14ac:dyDescent="0.25">
      <c r="A233" s="78" t="s">
        <v>82</v>
      </c>
      <c r="B233" s="78"/>
    </row>
    <row r="234" spans="1:17" x14ac:dyDescent="0.25">
      <c r="A234" s="51" t="s">
        <v>83</v>
      </c>
    </row>
    <row r="235" spans="1:17" x14ac:dyDescent="0.25">
      <c r="A235" s="51" t="s">
        <v>84</v>
      </c>
    </row>
    <row r="236" spans="1:17" x14ac:dyDescent="0.25">
      <c r="A236" s="51" t="s">
        <v>85</v>
      </c>
    </row>
    <row r="237" spans="1:17" x14ac:dyDescent="0.25">
      <c r="A237" s="51" t="s">
        <v>86</v>
      </c>
    </row>
    <row r="238" spans="1:17" x14ac:dyDescent="0.25">
      <c r="A238" s="51"/>
    </row>
    <row r="239" spans="1:17" x14ac:dyDescent="0.25">
      <c r="A239" s="77" t="s">
        <v>435</v>
      </c>
      <c r="B239" s="77"/>
    </row>
    <row r="240" spans="1:17" x14ac:dyDescent="0.25">
      <c r="A240" s="74" t="s">
        <v>430</v>
      </c>
    </row>
    <row r="241" spans="1:4" x14ac:dyDescent="0.25">
      <c r="A241" s="78" t="s">
        <v>431</v>
      </c>
      <c r="B241" s="78"/>
      <c r="C241" s="78"/>
      <c r="D241" s="78"/>
    </row>
    <row r="242" spans="1:4" ht="12" customHeight="1" x14ac:dyDescent="0.25">
      <c r="A242" s="51"/>
    </row>
    <row r="243" spans="1:4" x14ac:dyDescent="0.25">
      <c r="A243" s="74" t="s">
        <v>64</v>
      </c>
    </row>
    <row r="244" spans="1:4" x14ac:dyDescent="0.25">
      <c r="A244" s="78" t="s">
        <v>432</v>
      </c>
      <c r="B244" s="78"/>
      <c r="C244" s="78"/>
      <c r="D244" s="78"/>
    </row>
    <row r="245" spans="1:4" ht="12" customHeight="1" x14ac:dyDescent="0.25">
      <c r="A245" s="51"/>
    </row>
    <row r="246" spans="1:4" x14ac:dyDescent="0.25">
      <c r="A246" s="74" t="s">
        <v>433</v>
      </c>
    </row>
    <row r="247" spans="1:4" ht="44.25" customHeight="1" x14ac:dyDescent="0.2">
      <c r="A247" s="79" t="s">
        <v>434</v>
      </c>
      <c r="B247" s="79"/>
      <c r="C247" s="79"/>
      <c r="D247" s="79"/>
    </row>
    <row r="248" spans="1:4" ht="90.75" customHeight="1" x14ac:dyDescent="0.2">
      <c r="A248" s="75"/>
      <c r="B248" s="75"/>
    </row>
    <row r="249" spans="1:4" ht="90.75" customHeight="1" x14ac:dyDescent="0.2">
      <c r="A249" s="75"/>
      <c r="B249" s="75"/>
    </row>
    <row r="258" spans="4:6" x14ac:dyDescent="0.2">
      <c r="D258" s="50"/>
      <c r="F258" s="70"/>
    </row>
    <row r="263" spans="4:6" x14ac:dyDescent="0.2">
      <c r="E263" s="50"/>
      <c r="F263" s="71"/>
    </row>
  </sheetData>
  <mergeCells count="14">
    <mergeCell ref="A239:B239"/>
    <mergeCell ref="A241:D241"/>
    <mergeCell ref="A244:D244"/>
    <mergeCell ref="A247:D247"/>
    <mergeCell ref="A9:Q9"/>
    <mergeCell ref="A10:Q10"/>
    <mergeCell ref="A11:Q11"/>
    <mergeCell ref="A14:B14"/>
    <mergeCell ref="A15:B15"/>
    <mergeCell ref="A233:B233"/>
    <mergeCell ref="A220:B220"/>
    <mergeCell ref="A222:B222"/>
    <mergeCell ref="E228:F228"/>
    <mergeCell ref="E229:F229"/>
  </mergeCells>
  <phoneticPr fontId="10" type="noConversion"/>
  <printOptions horizontalCentered="1"/>
  <pageMargins left="0.25" right="0.25" top="0.75" bottom="0.75" header="0.3" footer="0.3"/>
  <pageSetup scale="57" fitToHeight="0" orientation="landscape" r:id="rId1"/>
  <headerFooter>
    <oddFooter>&amp;C&amp;P</oddFooter>
  </headerFooter>
  <rowBreaks count="5" manualBreakCount="5">
    <brk id="49" max="16" man="1"/>
    <brk id="82" max="16" man="1"/>
    <brk id="128" max="16" man="1"/>
    <brk id="165" max="16" man="1"/>
    <brk id="203" max="16" man="1"/>
  </rowBreaks>
  <ignoredErrors>
    <ignoredError sqref="Q167:Q169 Q201:Q221 Q19:Q37 Q74:Q101 Q152:Q165 Q104:Q149 Q231:Q236 Q40:Q72 Q223:Q22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F A A B Q S w M E F A A C A A g A H H V D V A Y U 6 B + k A A A A 9 g A A A B I A H A B D b 2 5 m a W c v U G F j a 2 F n Z S 5 4 b W w g o h g A K K A U A A A A A A A A A A A A A A A A A A A A A A A A A A A A h Y 9 B D o I w F E S v Q r q n v 6 A x h n z K Q p c S T U y M 2 6 Z W a I R i a L H c z Y V H 8 g p i F H X n c t 6 8 x c z 9 e s O s r 6 v g o l q r G 5 O S i D I S K C O b g z Z F S j p 3 D O c k 4 7 g R 8 i Q K F Q y y s U l v D y k p n T s n A N 5 7 6 i e 0 a Q u I G Y t g n 6 + 2 s l S 1 I B 9 Z / 5 d D b a w T R i r C c f c a w 2 M a M U Z n 0 2 E T w g g x 1 + Y r x E P 3 b H 8 g L r r K d a 3 i y o b L N c I Y E d 4 f + A N Q S w M E F A A C A A g A H H V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1 Q 1 S S a J c u 7 w I A A K o e A A A T A B w A R m 9 y b X V s Y X M v U 2 V j d G l v b j E u b S C i G A A o o B Q A A A A A A A A A A A A A A A A A A A A A A A A A A A D t W E 1 v 2 k A Q v S P x H 1 b u B S R k Z Z c E k l Y c K t K q n B o l q X o I E V r s I d n I X r v e p W k b 8 d + 7 x n x s Y Y d C m k o Q m Y v R z I 4 1 b / z m j c c K A i 0 S S a 6 K K 3 1 X r V Q r 6 p 5 n E J I 3 3 j U f R n B 0 x E j t g t 8 B Y X W P d E g E u l o h 5 v c 5 E 3 c g j e U i H P n T o 6 r 2 U U T g d x O p Q W p V 8 7 p v + 1 8 U Z K o f i 0 x w 6 T 9 w E U P / P H m U U c J D 1 Y e 7 A T x A M I h B q j G P B q B 5 y t X g U f X u 2 + f t 7 t f 2 w E / D k V d v k J t e n E Z g z m m e J 9 r x q N / 0 b u u N I p V F o p 1 Z V k 8 3 v b C z y N + 7 n d y c c 8 1 v Z 8 c N M p E m J O D x U P A w y V F N j / r X G Z d q l G R x N 4 n G s b z + m R p M 8 7 s 0 n p 6 8 w k 6 9 B t H G R z T 8 0 J M G m d v Z 3 C 7 H 8 R A y y 9 M 0 n p 7 U r W M / v 6 f l O M Y c J 5 i j h T n a m O M U c 5 x h D n q E e i j q Y a g H R U + P V y o 2 q V c r Q r q f k p O b d M Z N u u / c p G 5 u 0 h f h J t 2 B m y v 2 J s r Z k p q I 5 + S Z p M 2 J W h B h H 3 m a Z 7 d K 0 l n G 6 x z 9 I A M + h F 8 G o S J p l s T J d 2 H + L s l 6 k d s 0 f A I e m t S n L U p N A j P z + y i 6 C n j E M 9 X R 2 R g W K e z G f T Q L R z O s k X v R D i H X 4 G q H l T b Z 2 A y u g B Z i b 6 M p n a 5 H R F y J k Q h 4 k M / o b p C S S 8 i r k N f G f f d p d z g d m 5 v D G b K F b K + G o N J A s X p Q V B u o o y C F A x U H h s F n K H y G w W c o f I b B Z y h 8 h s F n K H y G w W c o / O Y 6 f L c 6 + J l R B P v o b h L G D k 7 C H K + A h y Z h u 8 7 z / y 5 g / y B T Z 5 v k C x / u z p D N s 9 0 Z s s V o X w 1 B X 2 2 o o x 5 L + X K H Y P A Z C p + h N E D h M w w + Q + E z D D 5 D 4 T M M P n P A f 2 E x c i w B p L b 3 S 2 q 5 C L z i R W D x 7 I o T X J F v Y 6 F 5 y K 3 B c g l G 5 a E 4 k I + A P x 9 z w 6 6 6 V W e r s l Y t r e p Z 9 b I r Z N f E r o K N e 4 l 0 g s w x + t d B t g 5 4 S U W c W m z b x q f u z l 9 + m j q A z i 8 / T x 1 i 6 z / v 8 9 R 8 1 9 9 j V p Y L f 7 n w l w t / u f B v p W T s M J W s 3 P v L v b / c + 1 / D 3 v 8 b U E s B A i 0 A F A A C A A g A H H V D V A Y U 6 B + k A A A A 9 g A A A B I A A A A A A A A A A A A A A A A A A A A A A E N v b m Z p Z y 9 Q Y W N r Y W d l L n h t b F B L A Q I t A B Q A A g A I A B x 1 Q 1 Q P y u m r p A A A A O k A A A A T A A A A A A A A A A A A A A A A A P A A A A B b Q 2 9 u d G V u d F 9 U e X B l c 1 0 u e G 1 s U E s B A i 0 A F A A C A A g A H H V D V J J o l y 7 v A g A A q h 4 A A B M A A A A A A A A A A A A A A A A A 4 Q E A A E Z v c m 1 1 b G F z L 1 N l Y 3 R p b 2 4 x L m 1 Q S w U G A A A A A A M A A w D C A A A A H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5 s A A A A A A A D R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m d V R E F 3 T U R B d 0 1 E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j Y W 1 i a W F k b y 5 7 Q 2 9 s d W 1 u M S w w f S Z x d W 9 0 O y w m c X V v d D t T Z W N 0 a W 9 u M S 9 U Y W J s Z T A w M i A o U G F n Z S A y K S 9 U a X B v I G N h b W J p Y W R v L n t D b 2 x 1 b W 4 y L D F 9 J n F 1 b 3 Q 7 L C Z x d W 9 0 O 1 N l Y 3 R p b 2 4 x L 1 R h Y m x l M D A y I C h Q Y W d l I D I p L 1 R p c G 8 g Y 2 F t Y m l h Z G 8 u e 0 N v b H V t b j M s M n 0 m c X V v d D s s J n F 1 b 3 Q 7 U 2 V j d G l v b j E v V G F i b G U w M D I g K F B h Z 2 U g M i k v V G l w b y B j Y W 1 i a W F k b y 5 7 Q 2 9 s d W 1 u N C w z f S Z x d W 9 0 O y w m c X V v d D t T Z W N 0 a W 9 u M S 9 U Y W J s Z T A w M i A o U G F n Z S A y K S 9 U a X B v I G N h b W J p Y W R v L n t D b 2 x 1 b W 4 1 L D R 9 J n F 1 b 3 Q 7 L C Z x d W 9 0 O 1 N l Y 3 R p b 2 4 x L 1 R h Y m x l M D A y I C h Q Y W d l I D I p L 1 R p c G 8 g Y 2 F t Y m l h Z G 8 u e 0 N v b H V t b j Y s N X 0 m c X V v d D s s J n F 1 b 3 Q 7 U 2 V j d G l v b j E v V G F i b G U w M D I g K F B h Z 2 U g M i k v V G l w b y B j Y W 1 i a W F k b y 5 7 Q 2 9 s d W 1 u N y w 2 f S Z x d W 9 0 O y w m c X V v d D t T Z W N 0 a W 9 u M S 9 U Y W J s Z T A w M i A o U G F n Z S A y K S 9 U a X B v I G N h b W J p Y W R v L n t D b 2 x 1 b W 4 4 L D d 9 J n F 1 b 3 Q 7 L C Z x d W 9 0 O 1 N l Y 3 R p b 2 4 x L 1 R h Y m x l M D A y I C h Q Y W d l I D I p L 1 R p c G 8 g Y 2 F t Y m l h Z G 8 u e 0 N v b H V t b j k s O H 0 m c X V v d D s s J n F 1 b 3 Q 7 U 2 V j d G l v b j E v V G F i b G U w M D I g K F B h Z 2 U g M i k v V G l w b y B j Y W 1 i a W F k b y 5 7 Q 2 9 s d W 1 u M T A s O X 0 m c X V v d D s s J n F 1 b 3 Q 7 U 2 V j d G l v b j E v V G F i b G U w M D I g K F B h Z 2 U g M i k v V G l w b y B j Y W 1 i a W F k b y 5 7 Q 2 9 s d W 1 u M T E s M T B 9 J n F 1 b 3 Q 7 L C Z x d W 9 0 O 1 N l Y 3 R p b 2 4 x L 1 R h Y m x l M D A y I C h Q Y W d l I D I p L 1 R p c G 8 g Y 2 F t Y m l h Z G 8 u e 0 N v b H V t b j E y L D E x f S Z x d W 9 0 O y w m c X V v d D t T Z W N 0 a W 9 u M S 9 U Y W J s Z T A w M i A o U G F n Z S A y K S 9 U a X B v I G N h b W J p Y W R v L n t D b 2 x 1 b W 4 x M y w x M n 0 m c X V v d D s s J n F 1 b 3 Q 7 U 2 V j d G l v b j E v V G F i b G U w M D I g K F B h Z 2 U g M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i A o U G F n Z S A y K S 9 U a X B v I G N h b W J p Y W R v L n t D b 2 x 1 b W 4 x L D B 9 J n F 1 b 3 Q 7 L C Z x d W 9 0 O 1 N l Y 3 R p b 2 4 x L 1 R h Y m x l M D A y I C h Q Y W d l I D I p L 1 R p c G 8 g Y 2 F t Y m l h Z G 8 u e 0 N v b H V t b j I s M X 0 m c X V v d D s s J n F 1 b 3 Q 7 U 2 V j d G l v b j E v V G F i b G U w M D I g K F B h Z 2 U g M i k v V G l w b y B j Y W 1 i a W F k b y 5 7 Q 2 9 s d W 1 u M y w y f S Z x d W 9 0 O y w m c X V v d D t T Z W N 0 a W 9 u M S 9 U Y W J s Z T A w M i A o U G F n Z S A y K S 9 U a X B v I G N h b W J p Y W R v L n t D b 2 x 1 b W 4 0 L D N 9 J n F 1 b 3 Q 7 L C Z x d W 9 0 O 1 N l Y 3 R p b 2 4 x L 1 R h Y m x l M D A y I C h Q Y W d l I D I p L 1 R p c G 8 g Y 2 F t Y m l h Z G 8 u e 0 N v b H V t b j U s N H 0 m c X V v d D s s J n F 1 b 3 Q 7 U 2 V j d G l v b j E v V G F i b G U w M D I g K F B h Z 2 U g M i k v V G l w b y B j Y W 1 i a W F k b y 5 7 Q 2 9 s d W 1 u N i w 1 f S Z x d W 9 0 O y w m c X V v d D t T Z W N 0 a W 9 u M S 9 U Y W J s Z T A w M i A o U G F n Z S A y K S 9 U a X B v I G N h b W J p Y W R v L n t D b 2 x 1 b W 4 3 L D Z 9 J n F 1 b 3 Q 7 L C Z x d W 9 0 O 1 N l Y 3 R p b 2 4 x L 1 R h Y m x l M D A y I C h Q Y W d l I D I p L 1 R p c G 8 g Y 2 F t Y m l h Z G 8 u e 0 N v b H V t b j g s N 3 0 m c X V v d D s s J n F 1 b 3 Q 7 U 2 V j d G l v b j E v V G F i b G U w M D I g K F B h Z 2 U g M i k v V G l w b y B j Y W 1 i a W F k b y 5 7 Q 2 9 s d W 1 u O S w 4 f S Z x d W 9 0 O y w m c X V v d D t T Z W N 0 a W 9 u M S 9 U Y W J s Z T A w M i A o U G F n Z S A y K S 9 U a X B v I G N h b W J p Y W R v L n t D b 2 x 1 b W 4 x M C w 5 f S Z x d W 9 0 O y w m c X V v d D t T Z W N 0 a W 9 u M S 9 U Y W J s Z T A w M i A o U G F n Z S A y K S 9 U a X B v I G N h b W J p Y W R v L n t D b 2 x 1 b W 4 x M S w x M H 0 m c X V v d D s s J n F 1 b 3 Q 7 U 2 V j d G l v b j E v V G F i b G U w M D I g K F B h Z 2 U g M i k v V G l w b y B j Y W 1 i a W F k b y 5 7 Q 2 9 s d W 1 u M T I s M T F 9 J n F 1 b 3 Q 7 L C Z x d W 9 0 O 1 N l Y 3 R p b 2 4 x L 1 R h Y m x l M D A y I C h Q Y W d l I D I p L 1 R p c G 8 g Y 2 F t Y m l h Z G 8 u e 0 N v b H V t b j E z L D E y f S Z x d W 9 0 O y w m c X V v d D t T Z W N 0 a W 9 u M S 9 U Y W J s Z T A w M i A o U G F n Z S A y K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T c 1 M j Y 3 W i I g L z 4 8 R W 5 0 c n k g V H l w Z T 0 i R m l s b E N v b H V t b l R 5 c G V z I i B W Y W x 1 Z T 0 i c 0 J n W U Z B d 0 1 E Q X d N R E F 3 T U R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s s J n F 1 b 3 Q 7 U 2 V j d G l v b j E v U G F n Z T A w M S 9 U a X B v I G N h b W J p Y W R v L n t D b 2 x 1 b W 4 y L D F 9 J n F 1 b 3 Q 7 L C Z x d W 9 0 O 1 N l Y 3 R p b 2 4 x L 1 B h Z 2 U w M D E v V G l w b y B j Y W 1 i a W F k b y 5 7 Q 2 9 s d W 1 u M y w y f S Z x d W 9 0 O y w m c X V v d D t T Z W N 0 a W 9 u M S 9 Q Y W d l M D A x L 1 R p c G 8 g Y 2 F t Y m l h Z G 8 u e 0 N v b H V t b j Q s M 3 0 m c X V v d D s s J n F 1 b 3 Q 7 U 2 V j d G l v b j E v U G F n Z T A w M S 9 U a X B v I G N h b W J p Y W R v L n t D b 2 x 1 b W 4 1 L D R 9 J n F 1 b 3 Q 7 L C Z x d W 9 0 O 1 N l Y 3 R p b 2 4 x L 1 B h Z 2 U w M D E v V G l w b y B j Y W 1 i a W F k b y 5 7 Q 2 9 s d W 1 u N i w 1 f S Z x d W 9 0 O y w m c X V v d D t T Z W N 0 a W 9 u M S 9 Q Y W d l M D A x L 1 R p c G 8 g Y 2 F t Y m l h Z G 8 u e 0 N v b H V t b j c s N n 0 m c X V v d D s s J n F 1 b 3 Q 7 U 2 V j d G l v b j E v U G F n Z T A w M S 9 U a X B v I G N h b W J p Y W R v L n t D b 2 x 1 b W 4 4 L D d 9 J n F 1 b 3 Q 7 L C Z x d W 9 0 O 1 N l Y 3 R p b 2 4 x L 1 B h Z 2 U w M D E v V G l w b y B j Y W 1 i a W F k b y 5 7 Q 2 x h c 2 l m a W N h Y 2 l v b i B D Y 3 A g U m V m b 3 J t Y W R v L D h 9 J n F 1 b 3 Q 7 L C Z x d W 9 0 O 1 N l Y 3 R p b 2 4 x L 1 B h Z 2 U w M D E v V G l w b y B j Y W 1 i a W F k b y 5 7 Q 2 9 s d W 1 u M T A s O X 0 m c X V v d D s s J n F 1 b 3 Q 7 U 2 V j d G l v b j E v U G F n Z T A w M S 9 U a X B v I G N h b W J p Y W R v L n t D b 2 x 1 b W 4 x M S w x M H 0 m c X V v d D s s J n F 1 b 3 Q 7 U 2 V j d G l v b j E v U G F n Z T A w M S 9 U a X B v I G N h b W J p Y W R v L n t D b 2 x 1 b W 4 x M i w x M X 0 m c X V v d D s s J n F 1 b 3 Q 7 U 2 V j d G l v b j E v U G F n Z T A w M S 9 U a X B v I G N h b W J p Y W R v L n t D b 2 x 1 b W 4 x M y w x M n 0 m c X V v d D s s J n F 1 b 3 Q 7 U 2 V j d G l v b j E v U G F n Z T A w M S 9 U a X B v I G N h b W J p Y W R v L n t D b 2 x 1 b W 4 x N C w x M 3 0 m c X V v d D s s J n F 1 b 3 Q 7 U 2 V j d G l v b j E v U G F n Z T A w M S 9 U a X B v I G N h b W J p Y W R v L n t D b 2 x 1 b W 4 x N S w x N H 0 m c X V v d D s s J n F 1 b 3 Q 7 U 2 V j d G l v b j E v U G F n Z T A w M S 9 U a X B v I G N h b W J p Y W R v L n t D b 2 x 1 b W 4 x N i w x N X 0 m c X V v d D s s J n F 1 b 3 Q 7 U 2 V j d G l v b j E v U G F n Z T A w M S 9 U a X B v I G N h b W J p Y W R v L n t D b 2 x 1 b W 4 x N y w x N n 0 m c X V v d D s s J n F 1 b 3 Q 7 U 2 V j d G l v b j E v U G F n Z T A w M S 9 U a X B v I G N h b W J p Y W R v L n t D b 2 x 1 b W 4 x O C w x N 3 0 m c X V v d D s s J n F 1 b 3 Q 7 U 2 V j d G l v b j E v U G F n Z T A w M S 9 U a X B v I G N h b W J p Y W R v L n t D b 2 x 1 b W 4 x O S w x O H 0 m c X V v d D s s J n F 1 b 3 Q 7 U 2 V j d G l v b j E v U G F n Z T A w M S 9 U a X B v I G N h b W J p Y W R v L n t D b 2 x 1 b W 4 y M C w x O X 0 m c X V v d D s s J n F 1 b 3 Q 7 U 2 V j d G l v b j E v U G F n Z T A w M S 9 U a X B v I G N h b W J p Y W R v L n t D b 2 x 1 b W 4 y M S w y M H 0 m c X V v d D s s J n F 1 b 3 Q 7 U 2 V j d G l v b j E v U G F n Z T A w M S 9 U a X B v I G N h b W J p Y W R v L n t D b 2 x 1 b W 4 y M i w y M X 0 m c X V v d D s s J n F 1 b 3 Q 7 U 2 V j d G l v b j E v U G F n Z T A w M S 9 U a X B v I G N h b W J p Y W R v L n t D b 2 x 1 b W 4 y M y w y M n 0 m c X V v d D s s J n F 1 b 3 Q 7 U 2 V j d G l v b j E v U G F n Z T A w M S 9 U a X B v I G N h b W J p Y W R v L n t D b 2 x 1 b W 4 y N C w y M 3 0 m c X V v d D s s J n F 1 b 3 Q 7 U 2 V j d G l v b j E v U G F n Z T A w M S 9 U a X B v I G N h b W J p Y W R v L n t D b 2 x 1 b W 4 y N S w y N H 0 m c X V v d D s s J n F 1 b 3 Q 7 U 2 V j d G l v b j E v U G F n Z T A w M S 9 U a X B v I G N h b W J p Y W R v L n t D b 2 x 1 b W 4 y N i w y N X 0 m c X V v d D s s J n F 1 b 3 Q 7 U 2 V j d G l v b j E v U G F n Z T A w M S 9 U a X B v I G N h b W J p Y W R v L n t D b 2 x 1 b W 4 y N y w y N n 0 m c X V v d D s s J n F 1 b 3 Q 7 U 2 V j d G l v b j E v U G F n Z T A w M S 9 U a X B v I G N h b W J p Y W R v L n t D b 2 x 1 b W 4 y O C w y N 3 0 m c X V v d D s s J n F 1 b 3 Q 7 U 2 V j d G l v b j E v U G F n Z T A w M S 9 U a X B v I G N h b W J p Y W R v L n t D b 2 x 1 b W 4 y O S w y O H 0 m c X V v d D s s J n F 1 b 3 Q 7 U 2 V j d G l v b j E v U G F n Z T A w M S 9 U a X B v I G N h b W J p Y W R v L n t D b 2 x 1 b W 4 z M C w y O X 0 m c X V v d D s s J n F 1 b 3 Q 7 U 2 V j d G l v b j E v U G F n Z T A w M S 9 U a X B v I G N h b W J p Y W R v L n t l Z 1 9 l a m V j X 2 1 l b n N 1 Y W x f Z X R h c G F z L n J k Z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B h Z 2 U w M D E v V G l w b y B j Y W 1 i a W F k b y 5 7 Q 2 9 s d W 1 u M S w w f S Z x d W 9 0 O y w m c X V v d D t T Z W N 0 a W 9 u M S 9 Q Y W d l M D A x L 1 R p c G 8 g Y 2 F t Y m l h Z G 8 u e 0 N v b H V t b j I s M X 0 m c X V v d D s s J n F 1 b 3 Q 7 U 2 V j d G l v b j E v U G F n Z T A w M S 9 U a X B v I G N h b W J p Y W R v L n t D b 2 x 1 b W 4 z L D J 9 J n F 1 b 3 Q 7 L C Z x d W 9 0 O 1 N l Y 3 R p b 2 4 x L 1 B h Z 2 U w M D E v V G l w b y B j Y W 1 i a W F k b y 5 7 Q 2 9 s d W 1 u N C w z f S Z x d W 9 0 O y w m c X V v d D t T Z W N 0 a W 9 u M S 9 Q Y W d l M D A x L 1 R p c G 8 g Y 2 F t Y m l h Z G 8 u e 0 N v b H V t b j U s N H 0 m c X V v d D s s J n F 1 b 3 Q 7 U 2 V j d G l v b j E v U G F n Z T A w M S 9 U a X B v I G N h b W J p Y W R v L n t D b 2 x 1 b W 4 2 L D V 9 J n F 1 b 3 Q 7 L C Z x d W 9 0 O 1 N l Y 3 R p b 2 4 x L 1 B h Z 2 U w M D E v V G l w b y B j Y W 1 i a W F k b y 5 7 Q 2 9 s d W 1 u N y w 2 f S Z x d W 9 0 O y w m c X V v d D t T Z W N 0 a W 9 u M S 9 Q Y W d l M D A x L 1 R p c G 8 g Y 2 F t Y m l h Z G 8 u e 0 N v b H V t b j g s N 3 0 m c X V v d D s s J n F 1 b 3 Q 7 U 2 V j d G l v b j E v U G F n Z T A w M S 9 U a X B v I G N h b W J p Y W R v L n t D b G F z a W Z p Y 2 F j a W 9 u I E N j c C B S Z W Z v c m 1 h Z G 8 s O H 0 m c X V v d D s s J n F 1 b 3 Q 7 U 2 V j d G l v b j E v U G F n Z T A w M S 9 U a X B v I G N h b W J p Y W R v L n t D b 2 x 1 b W 4 x M C w 5 f S Z x d W 9 0 O y w m c X V v d D t T Z W N 0 a W 9 u M S 9 Q Y W d l M D A x L 1 R p c G 8 g Y 2 F t Y m l h Z G 8 u e 0 N v b H V t b j E x L D E w f S Z x d W 9 0 O y w m c X V v d D t T Z W N 0 a W 9 u M S 9 Q Y W d l M D A x L 1 R p c G 8 g Y 2 F t Y m l h Z G 8 u e 0 N v b H V t b j E y L D E x f S Z x d W 9 0 O y w m c X V v d D t T Z W N 0 a W 9 u M S 9 Q Y W d l M D A x L 1 R p c G 8 g Y 2 F t Y m l h Z G 8 u e 0 N v b H V t b j E z L D E y f S Z x d W 9 0 O y w m c X V v d D t T Z W N 0 a W 9 u M S 9 Q Y W d l M D A x L 1 R p c G 8 g Y 2 F t Y m l h Z G 8 u e 0 N v b H V t b j E 0 L D E z f S Z x d W 9 0 O y w m c X V v d D t T Z W N 0 a W 9 u M S 9 Q Y W d l M D A x L 1 R p c G 8 g Y 2 F t Y m l h Z G 8 u e 0 N v b H V t b j E 1 L D E 0 f S Z x d W 9 0 O y w m c X V v d D t T Z W N 0 a W 9 u M S 9 Q Y W d l M D A x L 1 R p c G 8 g Y 2 F t Y m l h Z G 8 u e 0 N v b H V t b j E 2 L D E 1 f S Z x d W 9 0 O y w m c X V v d D t T Z W N 0 a W 9 u M S 9 Q Y W d l M D A x L 1 R p c G 8 g Y 2 F t Y m l h Z G 8 u e 0 N v b H V t b j E 3 L D E 2 f S Z x d W 9 0 O y w m c X V v d D t T Z W N 0 a W 9 u M S 9 Q Y W d l M D A x L 1 R p c G 8 g Y 2 F t Y m l h Z G 8 u e 0 N v b H V t b j E 4 L D E 3 f S Z x d W 9 0 O y w m c X V v d D t T Z W N 0 a W 9 u M S 9 Q Y W d l M D A x L 1 R p c G 8 g Y 2 F t Y m l h Z G 8 u e 0 N v b H V t b j E 5 L D E 4 f S Z x d W 9 0 O y w m c X V v d D t T Z W N 0 a W 9 u M S 9 Q Y W d l M D A x L 1 R p c G 8 g Y 2 F t Y m l h Z G 8 u e 0 N v b H V t b j I w L D E 5 f S Z x d W 9 0 O y w m c X V v d D t T Z W N 0 a W 9 u M S 9 Q Y W d l M D A x L 1 R p c G 8 g Y 2 F t Y m l h Z G 8 u e 0 N v b H V t b j I x L D I w f S Z x d W 9 0 O y w m c X V v d D t T Z W N 0 a W 9 u M S 9 Q Y W d l M D A x L 1 R p c G 8 g Y 2 F t Y m l h Z G 8 u e 0 N v b H V t b j I y L D I x f S Z x d W 9 0 O y w m c X V v d D t T Z W N 0 a W 9 u M S 9 Q Y W d l M D A x L 1 R p c G 8 g Y 2 F t Y m l h Z G 8 u e 0 N v b H V t b j I z L D I y f S Z x d W 9 0 O y w m c X V v d D t T Z W N 0 a W 9 u M S 9 Q Y W d l M D A x L 1 R p c G 8 g Y 2 F t Y m l h Z G 8 u e 0 N v b H V t b j I 0 L D I z f S Z x d W 9 0 O y w m c X V v d D t T Z W N 0 a W 9 u M S 9 Q Y W d l M D A x L 1 R p c G 8 g Y 2 F t Y m l h Z G 8 u e 0 N v b H V t b j I 1 L D I 0 f S Z x d W 9 0 O y w m c X V v d D t T Z W N 0 a W 9 u M S 9 Q Y W d l M D A x L 1 R p c G 8 g Y 2 F t Y m l h Z G 8 u e 0 N v b H V t b j I 2 L D I 1 f S Z x d W 9 0 O y w m c X V v d D t T Z W N 0 a W 9 u M S 9 Q Y W d l M D A x L 1 R p c G 8 g Y 2 F t Y m l h Z G 8 u e 0 N v b H V t b j I 3 L D I 2 f S Z x d W 9 0 O y w m c X V v d D t T Z W N 0 a W 9 u M S 9 Q Y W d l M D A x L 1 R p c G 8 g Y 2 F t Y m l h Z G 8 u e 0 N v b H V t b j I 4 L D I 3 f S Z x d W 9 0 O y w m c X V v d D t T Z W N 0 a W 9 u M S 9 Q Y W d l M D A x L 1 R p c G 8 g Y 2 F t Y m l h Z G 8 u e 0 N v b H V t b j I 5 L D I 4 f S Z x d W 9 0 O y w m c X V v d D t T Z W N 0 a W 9 u M S 9 Q Y W d l M D A x L 1 R p c G 8 g Y 2 F t Y m l h Z G 8 u e 0 N v b H V t b j M w L D I 5 f S Z x d W 9 0 O y w m c X V v d D t T Z W N 0 a W 9 u M S 9 Q Y W d l M D A x L 1 R p c G 8 g Y 2 F t Y m l h Z G 8 u e 2 V n X 2 V q Z W N f b W V u c 3 V h b F 9 l d G F w Y X M u c m R m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z M x N D k w W i I g L z 4 8 R W 5 0 c n k g V H l w Z T 0 i R m l s b E N v b H V t b l R 5 c G V z I i B W Y W x 1 Z T 0 i c 0 J n W U d B d 1 l H Q m d Z R 0 F 3 W U R C Z 0 1 H Q X d Z R E J n T U d B d 1 l E Q m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G F z a W Z p Y 2 F j a W 9 u I E N j c C B S Z W Z v c m 1 h Z G 8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1 R p c G 8 g Y 2 F t Y m l h Z G 8 u e 0 N v b H V t b j E s M H 0 m c X V v d D s s J n F 1 b 3 Q 7 U 2 V j d G l v b j E v U G F n Z T A w M i 9 U a X B v I G N h b W J p Y W R v L n t D b 2 x 1 b W 4 y L D F 9 J n F 1 b 3 Q 7 L C Z x d W 9 0 O 1 N l Y 3 R p b 2 4 x L 1 B h Z 2 U w M D I v V G l w b y B j Y W 1 i a W F k b y 5 7 Q 2 9 s d W 1 u M y w y f S Z x d W 9 0 O y w m c X V v d D t T Z W N 0 a W 9 u M S 9 Q Y W d l M D A y L 1 R p c G 8 g Y 2 F t Y m l h Z G 8 u e 0 N v b H V t b j Q s M 3 0 m c X V v d D s s J n F 1 b 3 Q 7 U 2 V j d G l v b j E v U G F n Z T A w M i 9 U a X B v I G N h b W J p Y W R v L n t D b 2 x 1 b W 4 1 L D R 9 J n F 1 b 3 Q 7 L C Z x d W 9 0 O 1 N l Y 3 R p b 2 4 x L 1 B h Z 2 U w M D I v V G l w b y B j Y W 1 i a W F k b y 5 7 Q 2 9 s d W 1 u N i w 1 f S Z x d W 9 0 O y w m c X V v d D t T Z W N 0 a W 9 u M S 9 Q Y W d l M D A y L 1 R p c G 8 g Y 2 F t Y m l h Z G 8 u e 0 N v b H V t b j c s N n 0 m c X V v d D s s J n F 1 b 3 Q 7 U 2 V j d G l v b j E v U G F n Z T A w M i 9 U a X B v I G N h b W J p Y W R v L n t D b G F z a W Z p Y 2 F j a W 9 u I E N j c C B S Z W Z v c m 1 h Z G 8 s N 3 0 m c X V v d D s s J n F 1 b 3 Q 7 U 2 V j d G l v b j E v U G F n Z T A w M i 9 U a X B v I G N h b W J p Y W R v L n t D b 2 x 1 b W 4 5 L D h 9 J n F 1 b 3 Q 7 L C Z x d W 9 0 O 1 N l Y 3 R p b 2 4 x L 1 B h Z 2 U w M D I v V G l w b y B j Y W 1 i a W F k b y 5 7 Q 2 9 s d W 1 u M T A s O X 0 m c X V v d D s s J n F 1 b 3 Q 7 U 2 V j d G l v b j E v U G F n Z T A w M i 9 U a X B v I G N h b W J p Y W R v L n t D b 2 x 1 b W 4 x M S w x M H 0 m c X V v d D s s J n F 1 b 3 Q 7 U 2 V j d G l v b j E v U G F n Z T A w M i 9 U a X B v I G N h b W J p Y W R v L n t D b 2 x 1 b W 4 x M i w x M X 0 m c X V v d D s s J n F 1 b 3 Q 7 U 2 V j d G l v b j E v U G F n Z T A w M i 9 U a X B v I G N h b W J p Y W R v L n t D b 2 x 1 b W 4 x M y w x M n 0 m c X V v d D s s J n F 1 b 3 Q 7 U 2 V j d G l v b j E v U G F n Z T A w M i 9 U a X B v I G N h b W J p Y W R v L n t D b 2 x 1 b W 4 x N C w x M 3 0 m c X V v d D s s J n F 1 b 3 Q 7 U 2 V j d G l v b j E v U G F n Z T A w M i 9 U a X B v I G N h b W J p Y W R v L n t D b 2 x 1 b W 4 x N S w x N H 0 m c X V v d D s s J n F 1 b 3 Q 7 U 2 V j d G l v b j E v U G F n Z T A w M i 9 U a X B v I G N h b W J p Y W R v L n t D b 2 x 1 b W 4 x N i w x N X 0 m c X V v d D s s J n F 1 b 3 Q 7 U 2 V j d G l v b j E v U G F n Z T A w M i 9 U a X B v I G N h b W J p Y W R v L n t D b 2 x 1 b W 4 x N y w x N n 0 m c X V v d D s s J n F 1 b 3 Q 7 U 2 V j d G l v b j E v U G F n Z T A w M i 9 U a X B v I G N h b W J p Y W R v L n t D b 2 x 1 b W 4 x O C w x N 3 0 m c X V v d D s s J n F 1 b 3 Q 7 U 2 V j d G l v b j E v U G F n Z T A w M i 9 U a X B v I G N h b W J p Y W R v L n t D b 2 x 1 b W 4 x O S w x O H 0 m c X V v d D s s J n F 1 b 3 Q 7 U 2 V j d G l v b j E v U G F n Z T A w M i 9 U a X B v I G N h b W J p Y W R v L n t D b 2 x 1 b W 4 y M C w x O X 0 m c X V v d D s s J n F 1 b 3 Q 7 U 2 V j d G l v b j E v U G F n Z T A w M i 9 U a X B v I G N h b W J p Y W R v L n t D b 2 x 1 b W 4 y M S w y M H 0 m c X V v d D s s J n F 1 b 3 Q 7 U 2 V j d G l v b j E v U G F n Z T A w M i 9 U a X B v I G N h b W J p Y W R v L n t D b 2 x 1 b W 4 y M i w y M X 0 m c X V v d D s s J n F 1 b 3 Q 7 U 2 V j d G l v b j E v U G F n Z T A w M i 9 U a X B v I G N h b W J p Y W R v L n t D b 2 x 1 b W 4 y M y w y M n 0 m c X V v d D s s J n F 1 b 3 Q 7 U 2 V j d G l v b j E v U G F n Z T A w M i 9 U a X B v I G N h b W J p Y W R v L n t D b 2 x 1 b W 4 y N C w y M 3 0 m c X V v d D s s J n F 1 b 3 Q 7 U 2 V j d G l v b j E v U G F n Z T A w M i 9 U a X B v I G N h b W J p Y W R v L n t D b 2 x 1 b W 4 y N S w y N H 0 m c X V v d D s s J n F 1 b 3 Q 7 U 2 V j d G l v b j E v U G F n Z T A w M i 9 U a X B v I G N h b W J p Y W R v L n t D b 2 x 1 b W 4 y N i w y N X 0 m c X V v d D s s J n F 1 b 3 Q 7 U 2 V j d G l v b j E v U G F n Z T A w M i 9 U a X B v I G N h b W J p Y W R v L n t D b 2 x 1 b W 4 y N y w y N n 0 m c X V v d D s s J n F 1 b 3 Q 7 U 2 V j d G l v b j E v U G F n Z T A w M i 9 U a X B v I G N h b W J p Y W R v L n t D b 2 x 1 b W 4 y O C w y N 3 0 m c X V v d D s s J n F 1 b 3 Q 7 U 2 V j d G l v b j E v U G F n Z T A w M i 9 U a X B v I G N h b W J p Y W R v L n t l Z 1 9 l a m V j X 2 1 l b n N 1 Y W x f Z X R h c G F z L n J k Z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h Z 2 U w M D I v V G l w b y B j Y W 1 i a W F k b y 5 7 Q 2 9 s d W 1 u M S w w f S Z x d W 9 0 O y w m c X V v d D t T Z W N 0 a W 9 u M S 9 Q Y W d l M D A y L 1 R p c G 8 g Y 2 F t Y m l h Z G 8 u e 0 N v b H V t b j I s M X 0 m c X V v d D s s J n F 1 b 3 Q 7 U 2 V j d G l v b j E v U G F n Z T A w M i 9 U a X B v I G N h b W J p Y W R v L n t D b 2 x 1 b W 4 z L D J 9 J n F 1 b 3 Q 7 L C Z x d W 9 0 O 1 N l Y 3 R p b 2 4 x L 1 B h Z 2 U w M D I v V G l w b y B j Y W 1 i a W F k b y 5 7 Q 2 9 s d W 1 u N C w z f S Z x d W 9 0 O y w m c X V v d D t T Z W N 0 a W 9 u M S 9 Q Y W d l M D A y L 1 R p c G 8 g Y 2 F t Y m l h Z G 8 u e 0 N v b H V t b j U s N H 0 m c X V v d D s s J n F 1 b 3 Q 7 U 2 V j d G l v b j E v U G F n Z T A w M i 9 U a X B v I G N h b W J p Y W R v L n t D b 2 x 1 b W 4 2 L D V 9 J n F 1 b 3 Q 7 L C Z x d W 9 0 O 1 N l Y 3 R p b 2 4 x L 1 B h Z 2 U w M D I v V G l w b y B j Y W 1 i a W F k b y 5 7 Q 2 9 s d W 1 u N y w 2 f S Z x d W 9 0 O y w m c X V v d D t T Z W N 0 a W 9 u M S 9 Q Y W d l M D A y L 1 R p c G 8 g Y 2 F t Y m l h Z G 8 u e 0 N s Y X N p Z m l j Y W N p b 2 4 g Q 2 N w I F J l Z m 9 y b W F k b y w 3 f S Z x d W 9 0 O y w m c X V v d D t T Z W N 0 a W 9 u M S 9 Q Y W d l M D A y L 1 R p c G 8 g Y 2 F t Y m l h Z G 8 u e 0 N v b H V t b j k s O H 0 m c X V v d D s s J n F 1 b 3 Q 7 U 2 V j d G l v b j E v U G F n Z T A w M i 9 U a X B v I G N h b W J p Y W R v L n t D b 2 x 1 b W 4 x M C w 5 f S Z x d W 9 0 O y w m c X V v d D t T Z W N 0 a W 9 u M S 9 Q Y W d l M D A y L 1 R p c G 8 g Y 2 F t Y m l h Z G 8 u e 0 N v b H V t b j E x L D E w f S Z x d W 9 0 O y w m c X V v d D t T Z W N 0 a W 9 u M S 9 Q Y W d l M D A y L 1 R p c G 8 g Y 2 F t Y m l h Z G 8 u e 0 N v b H V t b j E y L D E x f S Z x d W 9 0 O y w m c X V v d D t T Z W N 0 a W 9 u M S 9 Q Y W d l M D A y L 1 R p c G 8 g Y 2 F t Y m l h Z G 8 u e 0 N v b H V t b j E z L D E y f S Z x d W 9 0 O y w m c X V v d D t T Z W N 0 a W 9 u M S 9 Q Y W d l M D A y L 1 R p c G 8 g Y 2 F t Y m l h Z G 8 u e 0 N v b H V t b j E 0 L D E z f S Z x d W 9 0 O y w m c X V v d D t T Z W N 0 a W 9 u M S 9 Q Y W d l M D A y L 1 R p c G 8 g Y 2 F t Y m l h Z G 8 u e 0 N v b H V t b j E 1 L D E 0 f S Z x d W 9 0 O y w m c X V v d D t T Z W N 0 a W 9 u M S 9 Q Y W d l M D A y L 1 R p c G 8 g Y 2 F t Y m l h Z G 8 u e 0 N v b H V t b j E 2 L D E 1 f S Z x d W 9 0 O y w m c X V v d D t T Z W N 0 a W 9 u M S 9 Q Y W d l M D A y L 1 R p c G 8 g Y 2 F t Y m l h Z G 8 u e 0 N v b H V t b j E 3 L D E 2 f S Z x d W 9 0 O y w m c X V v d D t T Z W N 0 a W 9 u M S 9 Q Y W d l M D A y L 1 R p c G 8 g Y 2 F t Y m l h Z G 8 u e 0 N v b H V t b j E 4 L D E 3 f S Z x d W 9 0 O y w m c X V v d D t T Z W N 0 a W 9 u M S 9 Q Y W d l M D A y L 1 R p c G 8 g Y 2 F t Y m l h Z G 8 u e 0 N v b H V t b j E 5 L D E 4 f S Z x d W 9 0 O y w m c X V v d D t T Z W N 0 a W 9 u M S 9 Q Y W d l M D A y L 1 R p c G 8 g Y 2 F t Y m l h Z G 8 u e 0 N v b H V t b j I w L D E 5 f S Z x d W 9 0 O y w m c X V v d D t T Z W N 0 a W 9 u M S 9 Q Y W d l M D A y L 1 R p c G 8 g Y 2 F t Y m l h Z G 8 u e 0 N v b H V t b j I x L D I w f S Z x d W 9 0 O y w m c X V v d D t T Z W N 0 a W 9 u M S 9 Q Y W d l M D A y L 1 R p c G 8 g Y 2 F t Y m l h Z G 8 u e 0 N v b H V t b j I y L D I x f S Z x d W 9 0 O y w m c X V v d D t T Z W N 0 a W 9 u M S 9 Q Y W d l M D A y L 1 R p c G 8 g Y 2 F t Y m l h Z G 8 u e 0 N v b H V t b j I z L D I y f S Z x d W 9 0 O y w m c X V v d D t T Z W N 0 a W 9 u M S 9 Q Y W d l M D A y L 1 R p c G 8 g Y 2 F t Y m l h Z G 8 u e 0 N v b H V t b j I 0 L D I z f S Z x d W 9 0 O y w m c X V v d D t T Z W N 0 a W 9 u M S 9 Q Y W d l M D A y L 1 R p c G 8 g Y 2 F t Y m l h Z G 8 u e 0 N v b H V t b j I 1 L D I 0 f S Z x d W 9 0 O y w m c X V v d D t T Z W N 0 a W 9 u M S 9 Q Y W d l M D A y L 1 R p c G 8 g Y 2 F t Y m l h Z G 8 u e 0 N v b H V t b j I 2 L D I 1 f S Z x d W 9 0 O y w m c X V v d D t T Z W N 0 a W 9 u M S 9 Q Y W d l M D A y L 1 R p c G 8 g Y 2 F t Y m l h Z G 8 u e 0 N v b H V t b j I 3 L D I 2 f S Z x d W 9 0 O y w m c X V v d D t T Z W N 0 a W 9 u M S 9 Q Y W d l M D A y L 1 R p c G 8 g Y 2 F t Y m l h Z G 8 u e 0 N v b H V t b j I 4 L D I 3 f S Z x d W 9 0 O y w m c X V v d D t T Z W N 0 a W 9 u M S 9 Q Y W d l M D A y L 1 R p c G 8 g Y 2 F t Y m l h Z G 8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U 2 M T g 0 O F o i I C 8 + P E V u d H J 5 I F R 5 c G U 9 I k Z p b G x D b 2 x 1 b W 5 U e X B l c y I g V m F s d W U 9 I n N C Z 1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x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M T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Q w N T Y z N l o i I C 8 + P E V u d H J 5 I F R 5 c G U 9 I k Z p b G x D b 2 x 1 b W 5 U e X B l c y I g V m F s d W U 9 I n N C Z 1 V E Q X d N R E F 3 T U R B d 0 1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s s J n F 1 b 3 Q 7 U 2 V j d G l v b j E v V G F i b G U w M D I g K F B h Z 2 U g M i k g K D I p L 0 F 1 d G 9 S Z W 1 v d m V k Q 2 9 s d W 1 u c z E u e 0 N v b H V t b j E x L D E w f S Z x d W 9 0 O y w m c X V v d D t T Z W N 0 a W 9 u M S 9 U Y W J s Z T A w M i A o U G F n Z S A y K S A o M i k v Q X V 0 b 1 J l b W 9 2 Z W R D b 2 x 1 b W 5 z M S 5 7 Q 2 9 s d W 1 u M T I s M T F 9 J n F 1 b 3 Q 7 L C Z x d W 9 0 O 1 N l Y 3 R p b 2 4 x L 1 R h Y m x l M D A y I C h Q Y W d l I D I p I C g y K S 9 B d X R v U m V t b 3 Z l Z E N v b H V t b n M x L n t D b 2 x 1 b W 4 x M y w x M n 0 m c X V v d D s s J n F 1 b 3 Q 7 U 2 V j d G l v b j E v V G F i b G U w M D I g K F B h Z 2 U g M i k g K D I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I g K F B h Z 2 U g M i k g K D I p L 0 F 1 d G 9 S Z W 1 v d m V k Q 2 9 s d W 1 u c z E u e 0 N v b H V t b j E s M H 0 m c X V v d D s s J n F 1 b 3 Q 7 U 2 V j d G l v b j E v V G F i b G U w M D I g K F B h Z 2 U g M i k g K D I p L 0 F 1 d G 9 S Z W 1 v d m V k Q 2 9 s d W 1 u c z E u e 0 N v b H V t b j I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N v b H V t b j Q s M 3 0 m c X V v d D s s J n F 1 b 3 Q 7 U 2 V j d G l v b j E v V G F i b G U w M D I g K F B h Z 2 U g M i k g K D I p L 0 F 1 d G 9 S Z W 1 v d m V k Q 2 9 s d W 1 u c z E u e 0 N v b H V t b j U s N H 0 m c X V v d D s s J n F 1 b 3 Q 7 U 2 V j d G l v b j E v V G F i b G U w M D I g K F B h Z 2 U g M i k g K D I p L 0 F 1 d G 9 S Z W 1 v d m V k Q 2 9 s d W 1 u c z E u e 0 N v b H V t b j Y s N X 0 m c X V v d D s s J n F 1 b 3 Q 7 U 2 V j d G l v b j E v V G F i b G U w M D I g K F B h Z 2 U g M i k g K D I p L 0 F 1 d G 9 S Z W 1 v d m V k Q 2 9 s d W 1 u c z E u e 0 N v b H V t b j c s N n 0 m c X V v d D s s J n F 1 b 3 Q 7 U 2 V j d G l v b j E v V G F i b G U w M D I g K F B h Z 2 U g M i k g K D I p L 0 F 1 d G 9 S Z W 1 v d m V k Q 2 9 s d W 1 u c z E u e 0 N v b H V t b j g s N 3 0 m c X V v d D s s J n F 1 b 3 Q 7 U 2 V j d G l v b j E v V G F i b G U w M D I g K F B h Z 2 U g M i k g K D I p L 0 F 1 d G 9 S Z W 1 v d m V k Q 2 9 s d W 1 u c z E u e 0 N v b H V t b j k s O H 0 m c X V v d D s s J n F 1 b 3 Q 7 U 2 V j d G l v b j E v V G F i b G U w M D I g K F B h Z 2 U g M i k g K D I p L 0 F 1 d G 9 S Z W 1 v d m V k Q 2 9 s d W 1 u c z E u e 0 N v b H V t b j E w L D l 9 J n F 1 b 3 Q 7 L C Z x d W 9 0 O 1 N l Y 3 R p b 2 4 x L 1 R h Y m x l M D A y I C h Q Y W d l I D I p I C g y K S 9 B d X R v U m V t b 3 Z l Z E N v b H V t b n M x L n t D b 2 x 1 b W 4 x M S w x M H 0 m c X V v d D s s J n F 1 b 3 Q 7 U 2 V j d G l v b j E v V G F i b G U w M D I g K F B h Z 2 U g M i k g K D I p L 0 F 1 d G 9 S Z W 1 v d m V k Q 2 9 s d W 1 u c z E u e 0 N v b H V t b j E y L D E x f S Z x d W 9 0 O y w m c X V v d D t T Z W N 0 a W 9 u M S 9 U Y W J s Z T A w M i A o U G F n Z S A y K S A o M i k v Q X V 0 b 1 J l b W 9 2 Z W R D b 2 x 1 b W 5 z M S 5 7 Q 2 9 s d W 1 u M T M s M T J 9 J n F 1 b 3 Q 7 L C Z x d W 9 0 O 1 N l Y 3 R p b 2 4 x L 1 R h Y m x l M D A y I C h Q Y W d l I D I p I C g y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3 L j A z O T k 5 N D h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2 L j A w O D c z M D J a I i A v P j x F b n R y e S B U e X B l P S J G a W x s Q 2 9 s d W 1 u V H l w Z X M i I F Z h b H V l P S J z Q m d Z R 0 F 3 W U d C Z 1 l H Q X d Z R E J n T U d B d 1 l E Q m d N R 0 F 3 W U R C Z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s Y X N p Z m l j Y W N p b 2 4 g Q 2 N w I F J l Z m 9 y b W F k b y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2 V n X 2 V q Z W N f b W V u c 3 V h b F 9 l d G F w Y X M u c m R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Q 2 9 s d W 1 u N S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x h c 2 l m a W N h Y 2 l v b i B D Y 3 A g U m V m b 3 J t Y W R v L D d 9 J n F 1 b 3 Q 7 L C Z x d W 9 0 O 1 N l Y 3 R p b 2 4 x L 1 B h Z 2 U w M D I g K D I p L 0 F 1 d G 9 S Z W 1 v d m V k Q 2 9 s d W 1 u c z E u e 0 N v b H V t b j k s O H 0 m c X V v d D s s J n F 1 b 3 Q 7 U 2 V j d G l v b j E v U G F n Z T A w M i A o M i k v Q X V 0 b 1 J l b W 9 2 Z W R D b 2 x 1 b W 5 z M S 5 7 Q 2 9 s d W 1 u M T A s O X 0 m c X V v d D s s J n F 1 b 3 Q 7 U 2 V j d G l v b j E v U G F n Z T A w M i A o M i k v Q X V 0 b 1 J l b W 9 2 Z W R D b 2 x 1 b W 5 z M S 5 7 Q 2 9 s d W 1 u M T E s M T B 9 J n F 1 b 3 Q 7 L C Z x d W 9 0 O 1 N l Y 3 R p b 2 4 x L 1 B h Z 2 U w M D I g K D I p L 0 F 1 d G 9 S Z W 1 v d m V k Q 2 9 s d W 1 u c z E u e 0 N v b H V t b j E y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0 N v b H V t b j E 4 L D E 3 f S Z x d W 9 0 O y w m c X V v d D t T Z W N 0 a W 9 u M S 9 Q Y W d l M D A y I C g y K S 9 B d X R v U m V t b 3 Z l Z E N v b H V t b n M x L n t D b 2 x 1 b W 4 x O S w x O H 0 m c X V v d D s s J n F 1 b 3 Q 7 U 2 V j d G l v b j E v U G F n Z T A w M i A o M i k v Q X V 0 b 1 J l b W 9 2 Z W R D b 2 x 1 b W 5 z M S 5 7 Q 2 9 s d W 1 u M j A s M T l 9 J n F 1 b 3 Q 7 L C Z x d W 9 0 O 1 N l Y 3 R p b 2 4 x L 1 B h Z 2 U w M D I g K D I p L 0 F 1 d G 9 S Z W 1 v d m V k Q 2 9 s d W 1 u c z E u e 0 N v b H V t b j I x L D I w f S Z x d W 9 0 O y w m c X V v d D t T Z W N 0 a W 9 u M S 9 Q Y W d l M D A y I C g y K S 9 B d X R v U m V t b 3 Z l Z E N v b H V t b n M x L n t D b 2 x 1 b W 4 y M i w y M X 0 m c X V v d D s s J n F 1 b 3 Q 7 U 2 V j d G l v b j E v U G F n Z T A w M i A o M i k v Q X V 0 b 1 J l b W 9 2 Z W R D b 2 x 1 b W 5 z M S 5 7 Q 2 9 s d W 1 u M j M s M j J 9 J n F 1 b 3 Q 7 L C Z x d W 9 0 O 1 N l Y 3 R p b 2 4 x L 1 B h Z 2 U w M D I g K D I p L 0 F 1 d G 9 S Z W 1 v d m V k Q 2 9 s d W 1 u c z E u e 0 N v b H V t b j I 0 L D I z f S Z x d W 9 0 O y w m c X V v d D t T Z W N 0 a W 9 u M S 9 Q Y W d l M D A y I C g y K S 9 B d X R v U m V t b 3 Z l Z E N v b H V t b n M x L n t D b 2 x 1 b W 4 y N S w y N H 0 m c X V v d D s s J n F 1 b 3 Q 7 U 2 V j d G l v b j E v U G F n Z T A w M i A o M i k v Q X V 0 b 1 J l b W 9 2 Z W R D b 2 x 1 b W 5 z M S 5 7 Q 2 9 s d W 1 u M j Y s M j V 9 J n F 1 b 3 Q 7 L C Z x d W 9 0 O 1 N l Y 3 R p b 2 4 x L 1 B h Z 2 U w M D I g K D I p L 0 F 1 d G 9 S Z W 1 v d m V k Q 2 9 s d W 1 u c z E u e 0 N v b H V t b j I 3 L D I 2 f S Z x d W 9 0 O y w m c X V v d D t T Z W N 0 a W 9 u M S 9 Q Y W d l M D A y I C g y K S 9 B d X R v U m V t b 3 Z l Z E N v b H V t b n M x L n t D b 2 x 1 b W 4 y O C w y N 3 0 m c X V v d D s s J n F 1 b 3 Q 7 U 2 V j d G l v b j E v U G F n Z T A w M i A o M i k v Q X V 0 b 1 J l b W 9 2 Z W R D b 2 x 1 b W 5 z M S 5 7 Z W d f Z W p l Y 1 9 t Z W 5 z d W F s X 2 V 0 Y X B h c y 5 y Z G Y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Q Y W d l M D A y I C g y K S 9 B d X R v U m V t b 3 Z l Z E N v b H V t b n M x L n t D b 2 x 1 b W 4 x L D B 9 J n F 1 b 3 Q 7 L C Z x d W 9 0 O 1 N l Y 3 R p b 2 4 x L 1 B h Z 2 U w M D I g K D I p L 0 F 1 d G 9 S Z W 1 v d m V k Q 2 9 s d W 1 u c z E u e 0 N v b H V t b j I s M X 0 m c X V v d D s s J n F 1 b 3 Q 7 U 2 V j d G l v b j E v U G F n Z T A w M i A o M i k v Q X V 0 b 1 J l b W 9 2 Z W R D b 2 x 1 b W 5 z M S 5 7 Q 2 9 s d W 1 u M y w y f S Z x d W 9 0 O y w m c X V v d D t T Z W N 0 a W 9 u M S 9 Q Y W d l M D A y I C g y K S 9 B d X R v U m V t b 3 Z l Z E N v b H V t b n M x L n t D b 2 x 1 b W 4 0 L D N 9 J n F 1 b 3 Q 7 L C Z x d W 9 0 O 1 N l Y 3 R p b 2 4 x L 1 B h Z 2 U w M D I g K D I p L 0 F 1 d G 9 S Z W 1 v d m V k Q 2 9 s d W 1 u c z E u e 0 N v b H V t b j U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s Y X N p Z m l j Y W N p b 2 4 g Q 2 N w I F J l Z m 9 y b W F k b y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D b 2 x 1 b W 4 x M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D b 2 x 1 b W 4 x O C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L C Z x d W 9 0 O 1 N l Y 3 R p b 2 4 x L 1 B h Z 2 U w M D I g K D I p L 0 F 1 d G 9 S Z W 1 v d m V k Q 2 9 s d W 1 u c z E u e 0 N v b H V t b j I z L D I y f S Z x d W 9 0 O y w m c X V v d D t T Z W N 0 a W 9 u M S 9 Q Y W d l M D A y I C g y K S 9 B d X R v U m V t b 3 Z l Z E N v b H V t b n M x L n t D b 2 x 1 b W 4 y N C w y M 3 0 m c X V v d D s s J n F 1 b 3 Q 7 U 2 V j d G l v b j E v U G F n Z T A w M i A o M i k v Q X V 0 b 1 J l b W 9 2 Z W R D b 2 x 1 b W 5 z M S 5 7 Q 2 9 s d W 1 u M j U s M j R 9 J n F 1 b 3 Q 7 L C Z x d W 9 0 O 1 N l Y 3 R p b 2 4 x L 1 B h Z 2 U w M D I g K D I p L 0 F 1 d G 9 S Z W 1 v d m V k Q 2 9 s d W 1 u c z E u e 0 N v b H V t b j I 2 L D I 1 f S Z x d W 9 0 O y w m c X V v d D t T Z W N 0 a W 9 u M S 9 Q Y W d l M D A y I C g y K S 9 B d X R v U m V t b 3 Z l Z E N v b H V t b n M x L n t D b 2 x 1 b W 4 y N y w y N n 0 m c X V v d D s s J n F 1 b 3 Q 7 U 2 V j d G l v b j E v U G F n Z T A w M i A o M i k v Q X V 0 b 1 J l b W 9 2 Z W R D b 2 x 1 b W 5 z M S 5 7 Q 2 9 s d W 1 u M j g s M j d 9 J n F 1 b 3 Q 7 L C Z x d W 9 0 O 1 N l Y 3 R p b 2 4 x L 1 B h Z 2 U w M D I g K D I p L 0 F 1 d G 9 S Z W 1 v d m V k Q 2 9 s d W 1 u c z E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B Y G E k 7 C + N E t C Z n E s 8 z a o c A A A A A A g A A A A A A A 2 Y A A M A A A A A Q A A A A + 1 g m S / S e y Y e J N r R u f U + K H g A A A A A E g A A A o A A A A B A A A A B q P A 2 G R J 3 f R d V / X o r / Q E r M U A A A A J d i h 4 d O w Q 0 2 s T g n x k x J 6 t r R R 9 g f q J L M z / d q K + G X x v I Y y 1 L d 0 m 7 4 V z 6 J V 6 D N F C I 7 J y 7 B b 6 s L a 6 v d t f Q p 1 6 b k w b C N a q R n E A 1 o t 1 f C 7 K A q 8 B x Y F A A A A F 9 m L B P n t N l 8 v P Q J 0 c P N / M 1 g J u 9 x < / D a t a M a s h u p > 
</file>

<file path=customXml/itemProps1.xml><?xml version="1.0" encoding="utf-8"?>
<ds:datastoreItem xmlns:ds="http://schemas.openxmlformats.org/officeDocument/2006/customXml" ds:itemID="{FB2B860D-FCDC-47C9-AD6D-2F353B01B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eg_ejec_mensual_etapas_rmv2CGT97J.pdf</dc:title>
  <dc:creator>Oracle Reports</dc:creator>
  <cp:lastModifiedBy>Mirian Rocio Jaime German</cp:lastModifiedBy>
  <cp:lastPrinted>2026-05-11T14:53:40Z</cp:lastPrinted>
  <dcterms:created xsi:type="dcterms:W3CDTF">2021-09-03T13:12:25Z</dcterms:created>
  <dcterms:modified xsi:type="dcterms:W3CDTF">2026-05-11T14:55:31Z</dcterms:modified>
</cp:coreProperties>
</file>